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Colmar\Documents\DCSNZ\"/>
    </mc:Choice>
  </mc:AlternateContent>
  <xr:revisionPtr revIDLastSave="0" documentId="8_{79E0433C-C9D9-4A78-B90F-C205035F3650}" xr6:coauthVersionLast="47" xr6:coauthVersionMax="47" xr10:uidLastSave="{00000000-0000-0000-0000-000000000000}"/>
  <bookViews>
    <workbookView xWindow="-120" yWindow="-120" windowWidth="20730" windowHeight="11160" xr2:uid="{00000000-000D-0000-FFFF-FFFF00000000}"/>
  </bookViews>
  <sheets>
    <sheet name="Index" sheetId="5" r:id="rId1"/>
    <sheet name="Directory" sheetId="6" r:id="rId2"/>
    <sheet name="SofSPerf" sheetId="7" r:id="rId3"/>
    <sheet name="Membership" sheetId="1" r:id="rId4"/>
    <sheet name="Cattlec" sheetId="2" r:id="rId5"/>
    <sheet name="Admin" sheetId="3" r:id="rId6"/>
    <sheet name="FinPerf" sheetId="8" r:id="rId7"/>
    <sheet name="FinPos" sheetId="10" r:id="rId8"/>
    <sheet name="Cashflow" sheetId="9" r:id="rId9"/>
    <sheet name="Summary" sheetId="4" r:id="rId10"/>
  </sheets>
  <externalReferences>
    <externalReference r:id="rId11"/>
  </externalReferences>
  <definedNames>
    <definedName name="_xlnm.Print_Area" localSheetId="9">Summary!$A$1:$J$38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7" i="3" l="1"/>
  <c r="K21" i="3"/>
  <c r="K15" i="3"/>
  <c r="K16" i="3"/>
  <c r="K13" i="3"/>
  <c r="K35" i="2"/>
  <c r="K37" i="2"/>
  <c r="K33" i="2"/>
  <c r="K12" i="2"/>
  <c r="K11" i="2"/>
  <c r="K19" i="1"/>
  <c r="K30" i="1"/>
  <c r="K31" i="1"/>
  <c r="K13" i="1"/>
  <c r="K14" i="1"/>
  <c r="K12" i="1"/>
  <c r="F35" i="1"/>
  <c r="G15" i="9"/>
  <c r="I35" i="10" l="1"/>
  <c r="E35" i="10"/>
  <c r="I16" i="10"/>
  <c r="I22" i="10" s="1"/>
  <c r="E11" i="10"/>
  <c r="C11" i="10"/>
  <c r="E10" i="10"/>
  <c r="C10" i="10"/>
  <c r="E16" i="10"/>
  <c r="E22" i="10" s="1"/>
  <c r="C16" i="10"/>
  <c r="C22" i="10" s="1"/>
  <c r="G51" i="9" l="1"/>
  <c r="G22" i="9"/>
  <c r="G24" i="9" s="1"/>
  <c r="E22" i="9"/>
  <c r="E24" i="9" s="1"/>
  <c r="G12" i="9"/>
  <c r="G17" i="9" s="1"/>
  <c r="G27" i="9" s="1"/>
  <c r="G31" i="9" s="1"/>
  <c r="K16" i="8"/>
  <c r="K15" i="8"/>
  <c r="K14" i="8"/>
  <c r="I19" i="8"/>
  <c r="E19" i="8"/>
  <c r="H33" i="1"/>
  <c r="H35" i="1"/>
  <c r="G19" i="8"/>
  <c r="C33" i="10" l="1"/>
  <c r="C35" i="10" s="1"/>
  <c r="E39" i="9"/>
  <c r="E51" i="9" s="1"/>
  <c r="K19" i="8"/>
  <c r="C19" i="8"/>
  <c r="J45" i="3" l="1"/>
  <c r="J39" i="3"/>
  <c r="J31" i="3"/>
  <c r="J19" i="3"/>
  <c r="K19" i="3" s="1"/>
  <c r="J38" i="2"/>
  <c r="J21" i="2"/>
  <c r="J14" i="2"/>
  <c r="J33" i="1"/>
  <c r="J21" i="1"/>
  <c r="K21" i="1" s="1"/>
  <c r="J15" i="1"/>
  <c r="L39" i="3"/>
  <c r="L45" i="3"/>
  <c r="L31" i="3"/>
  <c r="L33" i="3" s="1"/>
  <c r="L19" i="3"/>
  <c r="L13" i="3"/>
  <c r="L21" i="3" s="1"/>
  <c r="L33" i="1"/>
  <c r="L21" i="1"/>
  <c r="L15" i="1"/>
  <c r="L23" i="1" s="1"/>
  <c r="L35" i="1" s="1"/>
  <c r="J33" i="4" s="1"/>
  <c r="L38" i="2"/>
  <c r="L40" i="2" s="1"/>
  <c r="L21" i="2"/>
  <c r="L14" i="2"/>
  <c r="L23" i="2" s="1"/>
  <c r="L43" i="2" s="1"/>
  <c r="J34" i="4" s="1"/>
  <c r="J13" i="4"/>
  <c r="J20" i="4" s="1"/>
  <c r="K15" i="1" l="1"/>
  <c r="E9" i="9"/>
  <c r="J23" i="1"/>
  <c r="K33" i="1"/>
  <c r="E14" i="9"/>
  <c r="E15" i="9" s="1"/>
  <c r="J23" i="2"/>
  <c r="K14" i="2"/>
  <c r="J40" i="2"/>
  <c r="K40" i="2" s="1"/>
  <c r="K38" i="2"/>
  <c r="K31" i="3"/>
  <c r="J33" i="3"/>
  <c r="E10" i="9"/>
  <c r="J47" i="3"/>
  <c r="L47" i="3"/>
  <c r="L50" i="3" s="1"/>
  <c r="J35" i="4" s="1"/>
  <c r="J37" i="4" s="1"/>
  <c r="J25" i="4" s="1"/>
  <c r="J27" i="4" s="1"/>
  <c r="H37" i="4"/>
  <c r="K33" i="3" l="1"/>
  <c r="J50" i="3"/>
  <c r="K50" i="3" s="1"/>
  <c r="J43" i="2"/>
  <c r="K43" i="2" s="1"/>
  <c r="K23" i="2"/>
  <c r="K23" i="1"/>
  <c r="J35" i="1"/>
  <c r="K35" i="1" s="1"/>
  <c r="E12" i="9"/>
  <c r="E17" i="9" s="1"/>
  <c r="E27" i="9" s="1"/>
  <c r="E31" i="9" s="1"/>
  <c r="D33" i="9" s="1"/>
  <c r="H27" i="4"/>
  <c r="H13" i="4"/>
  <c r="H20" i="4" s="1"/>
</calcChain>
</file>

<file path=xl/sharedStrings.xml><?xml version="1.0" encoding="utf-8"?>
<sst xmlns="http://schemas.openxmlformats.org/spreadsheetml/2006/main" count="318" uniqueCount="229">
  <si>
    <t>DEXTER CATTLE SOCIETY NEW ZEALAND INCORPORATED</t>
  </si>
  <si>
    <t>Performance Report</t>
  </si>
  <si>
    <t>for the year ended</t>
  </si>
  <si>
    <t>31st March 2022</t>
  </si>
  <si>
    <t>Contents</t>
  </si>
  <si>
    <t>Page</t>
  </si>
  <si>
    <t>Directory</t>
  </si>
  <si>
    <t>Statement of Service Performance</t>
  </si>
  <si>
    <t>Financial Statements</t>
  </si>
  <si>
    <t>Statement of Financial Performance - Membership Functions</t>
  </si>
  <si>
    <t>Statement of Financial Performance - Cattle Functions</t>
  </si>
  <si>
    <t>Statement of Financial Performance - Administration</t>
  </si>
  <si>
    <t>Statement of Financial Performance - Summary</t>
  </si>
  <si>
    <t>Statement of Financial Position</t>
  </si>
  <si>
    <t>Statement of Cash Flows</t>
  </si>
  <si>
    <t>Notes to the Performance Report</t>
  </si>
  <si>
    <t>Independent Auditor's Report</t>
  </si>
  <si>
    <t>10-11</t>
  </si>
  <si>
    <t>Performance Statement</t>
  </si>
  <si>
    <t>Year Ended 31 March 2022</t>
  </si>
  <si>
    <t>Date of Formation:</t>
  </si>
  <si>
    <t>Registered Number:</t>
  </si>
  <si>
    <t>Organisation Type:</t>
  </si>
  <si>
    <t>Incorporated Society</t>
  </si>
  <si>
    <t>Registered Office</t>
  </si>
  <si>
    <t>92a Takanini-Clevedon Road</t>
  </si>
  <si>
    <t xml:space="preserve">Ardmore </t>
  </si>
  <si>
    <t>RD2</t>
  </si>
  <si>
    <t>Papakura 2582</t>
  </si>
  <si>
    <t>Vision Statement:</t>
  </si>
  <si>
    <t>To employ best business practice in a unified manner to achieve our mission.</t>
  </si>
  <si>
    <t>Objectives:</t>
  </si>
  <si>
    <t xml:space="preserve">The Dexter Cattle Society NZ Inc is governed by constitution, which is designed to help the maintenance and development of the breed.  The Objectives of the Society, within New Zealand, are to:
    • Promote Dexter Cattle
    • Set breed standards
    • Maintain a herd register for Dexter Cattle
    • Accredit judges for Dexter Cattle
    • Affiliate with other Dexter Cattle Societies overseas
    • Promote matters relating to cattle breeding and animal health
    • Carry out other activities consistent with the objectives of the Society
</t>
  </si>
  <si>
    <t>Additional Information:</t>
  </si>
  <si>
    <t>Bankers:</t>
  </si>
  <si>
    <t>Westpac New Zealand</t>
  </si>
  <si>
    <t>Whangarei Branch</t>
  </si>
  <si>
    <t>36 - 40 Rathbone Street</t>
  </si>
  <si>
    <t>PO Box 747</t>
  </si>
  <si>
    <t>Whangarei</t>
  </si>
  <si>
    <t>Auditor:</t>
  </si>
  <si>
    <t>Paul Wollaston</t>
  </si>
  <si>
    <t>16 Kerswell Terrace</t>
  </si>
  <si>
    <t>Tihiotonga</t>
  </si>
  <si>
    <t>Rotorua 3015</t>
  </si>
  <si>
    <t>Contact Details:</t>
  </si>
  <si>
    <t xml:space="preserve">  Website:</t>
  </si>
  <si>
    <t>www.dexter-cattle.co.nz</t>
  </si>
  <si>
    <t xml:space="preserve">  President</t>
  </si>
  <si>
    <t>Wayne Pettersson</t>
  </si>
  <si>
    <t>president@dexter-cattle.co.nz</t>
  </si>
  <si>
    <t xml:space="preserve">  Secretary</t>
  </si>
  <si>
    <t>Robyn Snelgar</t>
  </si>
  <si>
    <t>secretary@dexter-cattle.co.nz</t>
  </si>
  <si>
    <t xml:space="preserve">  Membership</t>
  </si>
  <si>
    <t>Jillian Walst</t>
  </si>
  <si>
    <t>membership@dexter-cattle.co.nz</t>
  </si>
  <si>
    <t xml:space="preserve">  Treasurer </t>
  </si>
  <si>
    <t>Colin Read</t>
  </si>
  <si>
    <t>treasurer@dexter-cattle.co.nz</t>
  </si>
  <si>
    <t xml:space="preserve">  Webmaster</t>
  </si>
  <si>
    <t>Grant Keymer</t>
  </si>
  <si>
    <t>webmaster@dexter-cattle.co.nz</t>
  </si>
  <si>
    <t>Outcomes (as defined in our Strategic Plan):</t>
  </si>
  <si>
    <t>1.  Establish the Dexter Breed in NZ</t>
  </si>
  <si>
    <t>2.  Increase the number of registered Dexter cattle in NZ</t>
  </si>
  <si>
    <t>3.  Improve the quality of Dexter cattle in NZ</t>
  </si>
  <si>
    <t>4.  Record the pedigrees of Dexter cattle in NZ</t>
  </si>
  <si>
    <t>5.  Educate the NZ public about Dexter cattle</t>
  </si>
  <si>
    <t>Outputs: (based on objectives:)</t>
  </si>
  <si>
    <t>Output:</t>
  </si>
  <si>
    <t>Achievement:</t>
  </si>
  <si>
    <t>Promote Dexter Cattle</t>
  </si>
  <si>
    <t>Improve website</t>
  </si>
  <si>
    <t>Improve knowledge of dexter breed</t>
  </si>
  <si>
    <t>Area field days and promotional events</t>
  </si>
  <si>
    <t>Increase number of members</t>
  </si>
  <si>
    <t>m</t>
  </si>
  <si>
    <t>Set breed standards</t>
  </si>
  <si>
    <t>Ensure all Dexter cattle are captured on register</t>
  </si>
  <si>
    <t>April 2018 - 1,416 live animals registered (compared with 1,450 last year)</t>
  </si>
  <si>
    <t>Maintain a herd register for Dexter Cattle</t>
  </si>
  <si>
    <t>Ensure register is 100% up to date and available to members</t>
  </si>
  <si>
    <t>Members inform Registrar to update register via forms on website or paper forms</t>
  </si>
  <si>
    <t>Accredit judges for Dexter Cattle</t>
  </si>
  <si>
    <t>Ensure accredited Judges are available</t>
  </si>
  <si>
    <t>18 accredited judges listed on website</t>
  </si>
  <si>
    <t>Contact with other Dexter Cattle Societies overseas</t>
  </si>
  <si>
    <t>Overseas Societies send their magazine</t>
  </si>
  <si>
    <t>Promote matters relating to cattle breeding and animal health</t>
  </si>
  <si>
    <t>Magazine sent to members</t>
  </si>
  <si>
    <t>Quarterly magazine produced</t>
  </si>
  <si>
    <t>E-newsletters sent to members</t>
  </si>
  <si>
    <t>E-newsletters circulated regularly</t>
  </si>
  <si>
    <t>Carry out other activities consistent with the objectives of the Society</t>
  </si>
  <si>
    <t>Hold Annual General Meeting to inform members and promote values of the society</t>
  </si>
  <si>
    <t>MEMBERSHIP BUDGET (Draft)</t>
  </si>
  <si>
    <t>2020/21</t>
  </si>
  <si>
    <t>2021/22</t>
  </si>
  <si>
    <t>%</t>
  </si>
  <si>
    <t>2022/23</t>
  </si>
  <si>
    <t>Budget</t>
  </si>
  <si>
    <t>Actual</t>
  </si>
  <si>
    <t>of Budget</t>
  </si>
  <si>
    <t>MEMBERSHIP</t>
  </si>
  <si>
    <t>Income</t>
  </si>
  <si>
    <t>Subscription renewal</t>
  </si>
  <si>
    <t>New members</t>
  </si>
  <si>
    <t>New herd/Stud registration</t>
  </si>
  <si>
    <t>Expences</t>
  </si>
  <si>
    <t>Breeders Handbook</t>
  </si>
  <si>
    <t>Postage, Stationary, Phone</t>
  </si>
  <si>
    <t xml:space="preserve">General </t>
  </si>
  <si>
    <t>Surplus</t>
  </si>
  <si>
    <t>DISPATCH</t>
  </si>
  <si>
    <t>Advertising</t>
  </si>
  <si>
    <t>Printing</t>
  </si>
  <si>
    <t>General</t>
  </si>
  <si>
    <t>Surplus/(Deficit)</t>
  </si>
  <si>
    <t>CATTLE BUDGET (Draft)</t>
  </si>
  <si>
    <t>of budget</t>
  </si>
  <si>
    <t>HERD REGISTRY</t>
  </si>
  <si>
    <t>Registration fee</t>
  </si>
  <si>
    <t>Transfer fees</t>
  </si>
  <si>
    <t>Brass tags</t>
  </si>
  <si>
    <t>Expenses</t>
  </si>
  <si>
    <t>General&amp; Travel</t>
  </si>
  <si>
    <t>DNA Profiling</t>
  </si>
  <si>
    <t>PROMOTIONS/SHOWING/JUDGING</t>
  </si>
  <si>
    <t>Merchandise</t>
  </si>
  <si>
    <t>Shows, banners, trophies</t>
  </si>
  <si>
    <t>Broshures, promotions</t>
  </si>
  <si>
    <t>Website</t>
  </si>
  <si>
    <t>Cost of stock sold/gifted</t>
  </si>
  <si>
    <t>Postage, stationaty, phone</t>
  </si>
  <si>
    <t>RASAffiliation/Delegates fees</t>
  </si>
  <si>
    <t>Area Group Support</t>
  </si>
  <si>
    <t>CATTLE FUNCTION</t>
  </si>
  <si>
    <t>Overall Surplus/(Deficit)</t>
  </si>
  <si>
    <t>Administration Budget (Draft)</t>
  </si>
  <si>
    <t>TREASURY</t>
  </si>
  <si>
    <t>Interest received(Incl.savings)</t>
  </si>
  <si>
    <t>Interset accrued(term,savings)</t>
  </si>
  <si>
    <t>Accountancy fees</t>
  </si>
  <si>
    <t>Bank charges</t>
  </si>
  <si>
    <t>Postage, stationary, Phone</t>
  </si>
  <si>
    <t>Travel Expenses</t>
  </si>
  <si>
    <t>COUNCIL</t>
  </si>
  <si>
    <t>Meeting</t>
  </si>
  <si>
    <t>Postage, Stationary,Phone</t>
  </si>
  <si>
    <t>Travel</t>
  </si>
  <si>
    <t>ANNUAL GENERAL MEETING</t>
  </si>
  <si>
    <t>Dinner</t>
  </si>
  <si>
    <t>Sponsors and other</t>
  </si>
  <si>
    <t>Nomination forms</t>
  </si>
  <si>
    <t>Venue and speaker</t>
  </si>
  <si>
    <t>ADMINISTRATION</t>
  </si>
  <si>
    <t>Financial Year Ended 31 March 2022</t>
  </si>
  <si>
    <t>2021/22 Performance</t>
  </si>
  <si>
    <t>against
budget</t>
  </si>
  <si>
    <t>SUMMARY</t>
  </si>
  <si>
    <t>Surplus / (Deficit) from -</t>
  </si>
  <si>
    <t>Membership Functions</t>
  </si>
  <si>
    <t>Cattle Functions</t>
  </si>
  <si>
    <t>Administration</t>
  </si>
  <si>
    <t>NET SURPLUS / (DEFICIT)</t>
  </si>
  <si>
    <t>Prior Year
Comparatives
for Cashflow
Statement</t>
  </si>
  <si>
    <t>as at 31 March 2022</t>
  </si>
  <si>
    <t>Note</t>
  </si>
  <si>
    <t>2019/20</t>
  </si>
  <si>
    <t>CURRENT ASSETS</t>
  </si>
  <si>
    <t>Bank Cheque Account</t>
  </si>
  <si>
    <t>Savings Account</t>
  </si>
  <si>
    <t>Term Deposits</t>
  </si>
  <si>
    <t>Accrued Interest</t>
  </si>
  <si>
    <t>Stock on Hand (at cost)</t>
  </si>
  <si>
    <t>Prepayments - 2022 AGM</t>
  </si>
  <si>
    <t>Total Current Assets</t>
  </si>
  <si>
    <t>LESS CURRENT LIABILITIES</t>
  </si>
  <si>
    <t>Deferred Revenue</t>
  </si>
  <si>
    <t>NET ASSETS</t>
  </si>
  <si>
    <t>Represented by:</t>
  </si>
  <si>
    <t>ACCUMULATED FUNDS</t>
  </si>
  <si>
    <t>Opening Balance</t>
  </si>
  <si>
    <t>Current year Surplus / (Deficit)</t>
  </si>
  <si>
    <t>CLOSING ACCUMULATED FUNDS</t>
  </si>
  <si>
    <t>for The Year Ended 31 March 2022</t>
  </si>
  <si>
    <t>Cash Flows from Operating Activities</t>
  </si>
  <si>
    <t>Fees, subscriptions and other receipts from members</t>
  </si>
  <si>
    <t xml:space="preserve"> </t>
  </si>
  <si>
    <t>Receipts from providing goods or service</t>
  </si>
  <si>
    <t>Interest received</t>
  </si>
  <si>
    <t>Payments to Employees &amp; Suppliers</t>
  </si>
  <si>
    <t>Net Cash Flows from Operating Activities</t>
  </si>
  <si>
    <t>Cash Flows from Investing &amp; Finance Activities</t>
  </si>
  <si>
    <t>Purchase of Term Deposits</t>
  </si>
  <si>
    <t>Net Cash Flows from Investing &amp; Finance Activities</t>
  </si>
  <si>
    <t>Net Increase / (Decrease) in Cash flows</t>
  </si>
  <si>
    <t>Cash and Cash Equivalents at Beginning of Year</t>
  </si>
  <si>
    <t>Cash and Cash Equivalents at the End of the Year</t>
  </si>
  <si>
    <t>Cash Flow Reconciliation</t>
  </si>
  <si>
    <t>Reconciliation from the Net Surplus to Net Operating Cash Flows</t>
  </si>
  <si>
    <t>Net Surplus</t>
  </si>
  <si>
    <t>Add / (Less) Non Cash Items</t>
  </si>
  <si>
    <t>Depreciation</t>
  </si>
  <si>
    <t>Gain / (Loss) on Sale of Fixed Assets</t>
  </si>
  <si>
    <t>Add / (Less) Movements in Working Capital</t>
  </si>
  <si>
    <t>(Increase) / Decrease in Accrued Interest</t>
  </si>
  <si>
    <t>(Increase) / Decrease in Stock on Hand</t>
  </si>
  <si>
    <t>(Increase) / Decrease in Prepayments</t>
  </si>
  <si>
    <t>Increase / (Decrease) in Accounts Payable</t>
  </si>
  <si>
    <t>CONSOLIDATED BUDGET AND FINANCIAL POSITION (Draft)</t>
  </si>
  <si>
    <t>FINANCIAL YEAR ENDED 31 MARCH 2022</t>
  </si>
  <si>
    <t>Bank cheque account</t>
  </si>
  <si>
    <t>Savings account</t>
  </si>
  <si>
    <t>Term Deposit</t>
  </si>
  <si>
    <t>Accrued interest</t>
  </si>
  <si>
    <t>Stock on hand (cost)</t>
  </si>
  <si>
    <t>TOTAL CURRENT ASSETS</t>
  </si>
  <si>
    <t>Creditors</t>
  </si>
  <si>
    <t>Deferred interest</t>
  </si>
  <si>
    <t>NETT ASSET</t>
  </si>
  <si>
    <t>37, 614</t>
  </si>
  <si>
    <t>Opening balance</t>
  </si>
  <si>
    <t>Current year surplus</t>
  </si>
  <si>
    <t>CONSOLIDATED PERFORMANCE</t>
  </si>
  <si>
    <t>Membership function</t>
  </si>
  <si>
    <t>Cattle Function</t>
  </si>
  <si>
    <t>NET SURPLUS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</si>
</sst>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8" formatCode="&quot;$&quot;#,##0.00;[Red]\-&quot;$&quot;#,##0.00"/>
    <numFmt numFmtId="43" formatCode="_-* #,##0.00_-;\-* #,##0.00_-;_-* &quot;-&quot;??_-;_-@_-"/>
    <numFmt numFmtId="164" formatCode="[$-1409]d\ mmmm\ yyyy;@"/>
    <numFmt numFmtId="165" formatCode="&quot;$&quot;#,##0.00"/>
    <numFmt numFmtId="166" formatCode="&quot;$&quot;#,##0\ ;\(&quot;$&quot;#,##0\)"/>
    <numFmt numFmtId="167" formatCode="dd\ mmmm\ yyyy"/>
    <numFmt numFmtId="168" formatCode="#,##0.0"/>
  </numFmts>
  <fonts count="38">
    <font>
      <sz val="11"/>
      <color theme="1"/>
      <name val="Calibri"/>
      <family val="2"/>
      <scheme val="minor"/>
    </font>
    <font>
      <sz val="12"/>
      <color theme="1"/>
      <name val="Calibri"/>
      <family val="2"/>
      <scheme val="minor"/>
    </font>
    <font>
      <sz val="11"/>
      <color rgb="FFFF0000"/>
      <name val="Calibri"/>
      <family val="2"/>
      <scheme val="minor"/>
    </font>
    <font>
      <sz val="11"/>
      <color rgb="FF00B050"/>
      <name val="Calibri"/>
      <family val="2"/>
      <scheme val="minor"/>
    </font>
    <font>
      <sz val="11"/>
      <color rgb="FFFFC000"/>
      <name val="Calibri"/>
      <family val="2"/>
      <scheme val="minor"/>
    </font>
    <font>
      <b/>
      <sz val="11"/>
      <color theme="1"/>
      <name val="Calibri"/>
      <family val="2"/>
      <scheme val="minor"/>
    </font>
    <font>
      <sz val="11"/>
      <name val="Calibri"/>
      <family val="2"/>
      <scheme val="minor"/>
    </font>
    <font>
      <b/>
      <sz val="14"/>
      <color theme="1"/>
      <name val="Calibri"/>
      <family val="2"/>
      <scheme val="minor"/>
    </font>
    <font>
      <b/>
      <u/>
      <sz val="14"/>
      <color theme="1"/>
      <name val="Calibri"/>
      <family val="2"/>
      <scheme val="minor"/>
    </font>
    <font>
      <b/>
      <u/>
      <sz val="11"/>
      <color theme="1"/>
      <name val="Calibri"/>
      <family val="2"/>
      <scheme val="minor"/>
    </font>
    <font>
      <b/>
      <i/>
      <sz val="11"/>
      <color theme="1"/>
      <name val="Calibri"/>
      <family val="2"/>
      <scheme val="minor"/>
    </font>
    <font>
      <b/>
      <sz val="11"/>
      <color rgb="FF00B050"/>
      <name val="Calibri"/>
      <family val="2"/>
      <scheme val="minor"/>
    </font>
    <font>
      <b/>
      <sz val="11"/>
      <color rgb="FFFFC000"/>
      <name val="Calibri"/>
      <family val="2"/>
      <scheme val="minor"/>
    </font>
    <font>
      <b/>
      <sz val="11"/>
      <name val="Calibri"/>
      <family val="2"/>
      <scheme val="minor"/>
    </font>
    <font>
      <b/>
      <sz val="11"/>
      <color rgb="FFFF0000"/>
      <name val="Calibri"/>
      <family val="2"/>
      <scheme val="minor"/>
    </font>
    <font>
      <b/>
      <sz val="11"/>
      <color rgb="FF00B0F0"/>
      <name val="Calibri"/>
      <family val="2"/>
      <scheme val="minor"/>
    </font>
    <font>
      <sz val="11"/>
      <color theme="1"/>
      <name val="Calibri"/>
      <family val="2"/>
      <scheme val="minor"/>
    </font>
    <font>
      <b/>
      <sz val="14"/>
      <name val="Arial"/>
      <family val="2"/>
    </font>
    <font>
      <b/>
      <sz val="12"/>
      <name val="Arial"/>
      <family val="2"/>
    </font>
    <font>
      <b/>
      <u/>
      <sz val="11"/>
      <name val="Arial"/>
      <family val="2"/>
    </font>
    <font>
      <sz val="10"/>
      <name val="Arial"/>
      <family val="2"/>
    </font>
    <font>
      <b/>
      <u/>
      <sz val="10"/>
      <name val="Arial"/>
      <family val="2"/>
    </font>
    <font>
      <u/>
      <sz val="11"/>
      <color theme="10"/>
      <name val="Calibri"/>
      <family val="2"/>
      <scheme val="minor"/>
    </font>
    <font>
      <b/>
      <sz val="10"/>
      <name val="Arial"/>
      <family val="2"/>
    </font>
    <font>
      <sz val="10"/>
      <name val="Univers 45 Light"/>
    </font>
    <font>
      <b/>
      <sz val="10"/>
      <color indexed="8"/>
      <name val="Arial"/>
      <family val="2"/>
    </font>
    <font>
      <b/>
      <sz val="16"/>
      <color indexed="8"/>
      <name val="Arial"/>
      <family val="2"/>
    </font>
    <font>
      <b/>
      <sz val="10"/>
      <color theme="1"/>
      <name val="Arial"/>
      <family val="2"/>
    </font>
    <font>
      <sz val="10"/>
      <color theme="1"/>
      <name val="Arial"/>
      <family val="2"/>
    </font>
    <font>
      <i/>
      <sz val="10"/>
      <color theme="1"/>
      <name val="Arial"/>
      <family val="2"/>
    </font>
    <font>
      <sz val="10"/>
      <color indexed="8"/>
      <name val="Arial"/>
      <family val="2"/>
    </font>
    <font>
      <b/>
      <u/>
      <sz val="10"/>
      <color indexed="8"/>
      <name val="Arial"/>
      <family val="2"/>
    </font>
    <font>
      <b/>
      <sz val="14"/>
      <color indexed="8"/>
      <name val="Arial"/>
      <family val="2"/>
    </font>
    <font>
      <sz val="8"/>
      <color indexed="8"/>
      <name val="Arial"/>
      <family val="2"/>
    </font>
    <font>
      <sz val="10"/>
      <name val="Arial"/>
    </font>
    <font>
      <b/>
      <u/>
      <sz val="12"/>
      <name val="Arial"/>
      <family val="2"/>
    </font>
    <font>
      <b/>
      <sz val="11"/>
      <name val="Arial"/>
      <family val="2"/>
    </font>
    <font>
      <u/>
      <sz val="10"/>
      <color theme="10"/>
      <name val="Arial"/>
      <family val="2"/>
    </font>
  </fonts>
  <fills count="9">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indexed="9"/>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s>
  <borders count="3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theme="0" tint="-0.249977111117893"/>
      </bottom>
      <diagonal/>
    </border>
    <border>
      <left/>
      <right/>
      <top/>
      <bottom style="thin">
        <color theme="0" tint="-0.249977111117893"/>
      </bottom>
      <diagonal/>
    </border>
    <border>
      <left/>
      <right style="thin">
        <color indexed="64"/>
      </right>
      <top/>
      <bottom style="thin">
        <color theme="0" tint="-0.249977111117893"/>
      </bottom>
      <diagonal/>
    </border>
    <border>
      <left style="thin">
        <color indexed="64"/>
      </left>
      <right style="thin">
        <color indexed="64"/>
      </right>
      <top/>
      <bottom style="thin">
        <color theme="0" tint="-0.249977111117893"/>
      </bottom>
      <diagonal/>
    </border>
    <border>
      <left style="thin">
        <color indexed="64"/>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right/>
      <top style="thin">
        <color theme="0" tint="-0.249977111117893"/>
      </top>
      <bottom style="thin">
        <color indexed="64"/>
      </bottom>
      <diagonal/>
    </border>
    <border>
      <left/>
      <right style="thin">
        <color indexed="64"/>
      </right>
      <top style="thin">
        <color theme="0" tint="-0.249977111117893"/>
      </top>
      <bottom style="thin">
        <color indexed="64"/>
      </bottom>
      <diagonal/>
    </border>
    <border>
      <left style="thin">
        <color indexed="64"/>
      </left>
      <right style="thin">
        <color indexed="64"/>
      </right>
      <top style="thin">
        <color theme="0" tint="-0.249977111117893"/>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tint="-0.249977111117893"/>
      </bottom>
      <diagonal/>
    </border>
    <border>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s>
  <cellStyleXfs count="9">
    <xf numFmtId="0" fontId="0" fillId="0" borderId="0"/>
    <xf numFmtId="0" fontId="22" fillId="0" borderId="0" applyNumberFormat="0" applyFill="0" applyBorder="0" applyAlignment="0" applyProtection="0"/>
    <xf numFmtId="0" fontId="24" fillId="0" borderId="0"/>
    <xf numFmtId="0" fontId="24" fillId="0" borderId="0"/>
    <xf numFmtId="0" fontId="16" fillId="0" borderId="0"/>
    <xf numFmtId="0" fontId="24" fillId="0" borderId="0"/>
    <xf numFmtId="0" fontId="34" fillId="0" borderId="0"/>
    <xf numFmtId="43" fontId="20" fillId="0" borderId="0" applyFont="0" applyFill="0" applyBorder="0" applyAlignment="0" applyProtection="0"/>
    <xf numFmtId="0" fontId="37" fillId="0" borderId="0" applyNumberFormat="0" applyFill="0" applyBorder="0" applyAlignment="0" applyProtection="0"/>
  </cellStyleXfs>
  <cellXfs count="258">
    <xf numFmtId="0" fontId="0" fillId="0" borderId="0" xfId="0"/>
    <xf numFmtId="0" fontId="1" fillId="0" borderId="0" xfId="0" applyFont="1"/>
    <xf numFmtId="0" fontId="3" fillId="0" borderId="0" xfId="0" applyFont="1"/>
    <xf numFmtId="0" fontId="4" fillId="0" borderId="0" xfId="0" applyFont="1"/>
    <xf numFmtId="3" fontId="0" fillId="0" borderId="0" xfId="0" applyNumberFormat="1"/>
    <xf numFmtId="3" fontId="2" fillId="0" borderId="0" xfId="0" applyNumberFormat="1" applyFont="1"/>
    <xf numFmtId="0" fontId="5" fillId="0" borderId="0" xfId="0" applyFont="1"/>
    <xf numFmtId="0" fontId="9" fillId="0" borderId="0" xfId="0" applyFont="1"/>
    <xf numFmtId="3" fontId="5" fillId="0" borderId="0" xfId="0" applyNumberFormat="1" applyFont="1"/>
    <xf numFmtId="0" fontId="11" fillId="0" borderId="0" xfId="0" applyFont="1"/>
    <xf numFmtId="0" fontId="12" fillId="0" borderId="0" xfId="0" applyFont="1"/>
    <xf numFmtId="0" fontId="14" fillId="0" borderId="0" xfId="0" applyFont="1"/>
    <xf numFmtId="0" fontId="15" fillId="0" borderId="0" xfId="0" applyFont="1"/>
    <xf numFmtId="0" fontId="0" fillId="2" borderId="0" xfId="0" applyFill="1"/>
    <xf numFmtId="3" fontId="0" fillId="2" borderId="0" xfId="0" applyNumberFormat="1" applyFill="1"/>
    <xf numFmtId="3" fontId="5" fillId="2" borderId="0" xfId="0" applyNumberFormat="1" applyFont="1" applyFill="1"/>
    <xf numFmtId="0" fontId="2" fillId="2" borderId="0" xfId="0" applyFont="1" applyFill="1"/>
    <xf numFmtId="0" fontId="17" fillId="0" borderId="0" xfId="0" applyFont="1" applyAlignment="1">
      <alignment horizontal="center"/>
    </xf>
    <xf numFmtId="0" fontId="18" fillId="0" borderId="0" xfId="0" applyFont="1"/>
    <xf numFmtId="0" fontId="18" fillId="0" borderId="0" xfId="0" applyFont="1" applyAlignment="1">
      <alignment horizontal="right"/>
    </xf>
    <xf numFmtId="0" fontId="0" fillId="0" borderId="1" xfId="0" applyBorder="1" applyAlignment="1">
      <alignment horizontal="left"/>
    </xf>
    <xf numFmtId="0" fontId="0" fillId="0" borderId="1" xfId="0" applyBorder="1"/>
    <xf numFmtId="0" fontId="19" fillId="0" borderId="0" xfId="0" applyFont="1"/>
    <xf numFmtId="0" fontId="19" fillId="0" borderId="0" xfId="0" applyFont="1" applyAlignment="1">
      <alignment horizontal="right"/>
    </xf>
    <xf numFmtId="0" fontId="20" fillId="0" borderId="0" xfId="0" applyFont="1"/>
    <xf numFmtId="0" fontId="21" fillId="0" borderId="0" xfId="0" applyFont="1"/>
    <xf numFmtId="0" fontId="20" fillId="0" borderId="1" xfId="0" applyFont="1" applyBorder="1" applyAlignment="1">
      <alignment horizontal="left"/>
    </xf>
    <xf numFmtId="0" fontId="20" fillId="0" borderId="1" xfId="0" applyFont="1" applyBorder="1"/>
    <xf numFmtId="0" fontId="20" fillId="0" borderId="0" xfId="0" quotePrefix="1" applyFont="1" applyAlignment="1">
      <alignment horizontal="right"/>
    </xf>
    <xf numFmtId="0" fontId="23" fillId="0" borderId="0" xfId="0" applyFont="1"/>
    <xf numFmtId="164" fontId="0" fillId="0" borderId="0" xfId="0" applyNumberFormat="1" applyAlignment="1">
      <alignment horizontal="left"/>
    </xf>
    <xf numFmtId="0" fontId="0" fillId="0" borderId="0" xfId="0" applyAlignment="1">
      <alignment horizontal="left"/>
    </xf>
    <xf numFmtId="0" fontId="25" fillId="0" borderId="0" xfId="2" applyFont="1" applyAlignment="1">
      <alignment vertical="top"/>
    </xf>
    <xf numFmtId="0" fontId="23" fillId="0" borderId="0" xfId="0" applyFont="1" applyAlignment="1">
      <alignment vertical="top"/>
    </xf>
    <xf numFmtId="0" fontId="25" fillId="0" borderId="0" xfId="3" applyFont="1" applyAlignment="1">
      <alignment vertical="top"/>
    </xf>
    <xf numFmtId="0" fontId="22" fillId="0" borderId="0" xfId="1"/>
    <xf numFmtId="0" fontId="27" fillId="0" borderId="2" xfId="4" applyFont="1" applyBorder="1"/>
    <xf numFmtId="0" fontId="16" fillId="0" borderId="3" xfId="4" applyBorder="1"/>
    <xf numFmtId="0" fontId="16" fillId="0" borderId="4" xfId="4" applyBorder="1"/>
    <xf numFmtId="0" fontId="20" fillId="0" borderId="5" xfId="0" applyFont="1" applyBorder="1" applyAlignment="1">
      <alignment horizontal="left" vertical="center" indent="1"/>
    </xf>
    <xf numFmtId="0" fontId="16" fillId="0" borderId="0" xfId="4" applyAlignment="1" applyProtection="1">
      <alignment horizontal="left" vertical="top"/>
      <protection locked="0"/>
    </xf>
    <xf numFmtId="0" fontId="16" fillId="0" borderId="6" xfId="4" applyBorder="1" applyAlignment="1" applyProtection="1">
      <alignment horizontal="left" vertical="top"/>
      <protection locked="0"/>
    </xf>
    <xf numFmtId="0" fontId="20" fillId="0" borderId="7" xfId="0" applyFont="1" applyBorder="1" applyAlignment="1">
      <alignment horizontal="left" vertical="center" indent="1"/>
    </xf>
    <xf numFmtId="0" fontId="16" fillId="0" borderId="1" xfId="4" applyBorder="1" applyAlignment="1" applyProtection="1">
      <alignment horizontal="left" vertical="top"/>
      <protection locked="0"/>
    </xf>
    <xf numFmtId="0" fontId="16" fillId="0" borderId="8" xfId="4" applyBorder="1" applyAlignment="1" applyProtection="1">
      <alignment horizontal="left" vertical="top"/>
      <protection locked="0"/>
    </xf>
    <xf numFmtId="0" fontId="16" fillId="0" borderId="0" xfId="4"/>
    <xf numFmtId="0" fontId="16" fillId="0" borderId="0" xfId="4" applyAlignment="1">
      <alignment horizontal="center"/>
    </xf>
    <xf numFmtId="0" fontId="23" fillId="0" borderId="9" xfId="0" applyFont="1" applyBorder="1"/>
    <xf numFmtId="0" fontId="28" fillId="0" borderId="10" xfId="4" applyFont="1" applyBorder="1" applyAlignment="1" applyProtection="1">
      <alignment horizontal="left"/>
      <protection locked="0"/>
    </xf>
    <xf numFmtId="0" fontId="29" fillId="0" borderId="14" xfId="4" applyFont="1" applyBorder="1" applyAlignment="1" applyProtection="1">
      <alignment horizontal="left" vertical="top" wrapText="1"/>
      <protection locked="0"/>
    </xf>
    <xf numFmtId="0" fontId="29" fillId="0" borderId="18" xfId="4" applyFont="1" applyBorder="1" applyAlignment="1" applyProtection="1">
      <alignment horizontal="left" vertical="top" wrapText="1"/>
      <protection locked="0"/>
    </xf>
    <xf numFmtId="0" fontId="29" fillId="0" borderId="22" xfId="4" applyFont="1" applyBorder="1" applyAlignment="1" applyProtection="1">
      <alignment horizontal="left" vertical="top" wrapText="1"/>
      <protection locked="0"/>
    </xf>
    <xf numFmtId="0" fontId="29" fillId="0" borderId="10" xfId="4" applyFont="1" applyBorder="1" applyAlignment="1" applyProtection="1">
      <alignment horizontal="left" vertical="top" wrapText="1"/>
      <protection locked="0"/>
    </xf>
    <xf numFmtId="0" fontId="29" fillId="0" borderId="9" xfId="4" applyFont="1" applyBorder="1" applyAlignment="1" applyProtection="1">
      <alignment horizontal="left" vertical="top" wrapText="1"/>
      <protection locked="0"/>
    </xf>
    <xf numFmtId="0" fontId="29" fillId="0" borderId="29" xfId="4" applyFont="1" applyBorder="1" applyAlignment="1" applyProtection="1">
      <alignment horizontal="left" vertical="top" wrapText="1"/>
      <protection locked="0"/>
    </xf>
    <xf numFmtId="0" fontId="29" fillId="0" borderId="30" xfId="4" applyFont="1" applyBorder="1" applyAlignment="1" applyProtection="1">
      <alignment horizontal="left" vertical="top" wrapText="1"/>
      <protection locked="0"/>
    </xf>
    <xf numFmtId="165" fontId="20" fillId="0" borderId="1" xfId="0" applyNumberFormat="1" applyFont="1" applyBorder="1"/>
    <xf numFmtId="8" fontId="0" fillId="0" borderId="1" xfId="0" applyNumberFormat="1" applyBorder="1"/>
    <xf numFmtId="8" fontId="0" fillId="0" borderId="0" xfId="0" applyNumberFormat="1"/>
    <xf numFmtId="8" fontId="23" fillId="0" borderId="10" xfId="0" quotePrefix="1" applyNumberFormat="1" applyFont="1" applyBorder="1" applyAlignment="1">
      <alignment horizontal="center"/>
    </xf>
    <xf numFmtId="8" fontId="20" fillId="0" borderId="0" xfId="0" applyNumberFormat="1" applyFont="1"/>
    <xf numFmtId="8" fontId="23" fillId="0" borderId="31" xfId="0" applyNumberFormat="1" applyFont="1" applyBorder="1" applyAlignment="1">
      <alignment horizontal="center"/>
    </xf>
    <xf numFmtId="8" fontId="0" fillId="0" borderId="5" xfId="0" applyNumberFormat="1" applyBorder="1"/>
    <xf numFmtId="8" fontId="0" fillId="0" borderId="6" xfId="0" applyNumberFormat="1" applyBorder="1"/>
    <xf numFmtId="8" fontId="0" fillId="3" borderId="0" xfId="0" applyNumberFormat="1" applyFill="1"/>
    <xf numFmtId="8" fontId="0" fillId="0" borderId="31" xfId="0" applyNumberFormat="1" applyBorder="1"/>
    <xf numFmtId="8" fontId="20" fillId="0" borderId="31" xfId="0" applyNumberFormat="1" applyFont="1" applyBorder="1"/>
    <xf numFmtId="8" fontId="20" fillId="0" borderId="5" xfId="0" applyNumberFormat="1" applyFont="1" applyBorder="1"/>
    <xf numFmtId="8" fontId="20" fillId="0" borderId="6" xfId="0" applyNumberFormat="1" applyFont="1" applyBorder="1"/>
    <xf numFmtId="166" fontId="20" fillId="0" borderId="31" xfId="0" applyNumberFormat="1" applyFont="1" applyBorder="1"/>
    <xf numFmtId="166" fontId="20" fillId="0" borderId="5" xfId="0" applyNumberFormat="1" applyFont="1" applyBorder="1"/>
    <xf numFmtId="166" fontId="20" fillId="3" borderId="0" xfId="0" applyNumberFormat="1" applyFont="1" applyFill="1"/>
    <xf numFmtId="166" fontId="20" fillId="0" borderId="6" xfId="0" applyNumberFormat="1" applyFont="1" applyBorder="1"/>
    <xf numFmtId="166" fontId="20" fillId="0" borderId="30" xfId="0" applyNumberFormat="1" applyFont="1" applyBorder="1"/>
    <xf numFmtId="166" fontId="23" fillId="0" borderId="9" xfId="0" applyNumberFormat="1" applyFont="1" applyBorder="1"/>
    <xf numFmtId="8" fontId="23" fillId="0" borderId="0" xfId="0" quotePrefix="1" applyNumberFormat="1" applyFont="1" applyAlignment="1">
      <alignment horizontal="center"/>
    </xf>
    <xf numFmtId="8" fontId="23" fillId="0" borderId="0" xfId="0" applyNumberFormat="1" applyFont="1" applyAlignment="1">
      <alignment horizontal="center"/>
    </xf>
    <xf numFmtId="166" fontId="20" fillId="0" borderId="0" xfId="0" applyNumberFormat="1" applyFont="1"/>
    <xf numFmtId="166" fontId="23" fillId="4" borderId="0" xfId="0" applyNumberFormat="1" applyFont="1" applyFill="1"/>
    <xf numFmtId="166" fontId="20" fillId="4" borderId="0" xfId="0" applyNumberFormat="1" applyFont="1" applyFill="1"/>
    <xf numFmtId="49" fontId="23" fillId="0" borderId="10" xfId="0" quotePrefix="1" applyNumberFormat="1" applyFont="1" applyBorder="1" applyAlignment="1">
      <alignment horizontal="center"/>
    </xf>
    <xf numFmtId="49" fontId="23" fillId="0" borderId="10" xfId="0" applyNumberFormat="1" applyFont="1" applyBorder="1" applyAlignment="1">
      <alignment horizontal="center"/>
    </xf>
    <xf numFmtId="0" fontId="0" fillId="0" borderId="31" xfId="0" applyBorder="1"/>
    <xf numFmtId="0" fontId="0" fillId="0" borderId="30" xfId="0" applyBorder="1"/>
    <xf numFmtId="8" fontId="23" fillId="0" borderId="30" xfId="0" applyNumberFormat="1" applyFont="1" applyBorder="1" applyAlignment="1">
      <alignment horizontal="center"/>
    </xf>
    <xf numFmtId="49" fontId="5" fillId="0" borderId="30" xfId="0" applyNumberFormat="1" applyFont="1" applyBorder="1" applyAlignment="1">
      <alignment horizontal="center"/>
    </xf>
    <xf numFmtId="8" fontId="23" fillId="2" borderId="30" xfId="0" applyNumberFormat="1" applyFont="1" applyFill="1" applyBorder="1" applyAlignment="1">
      <alignment horizontal="center"/>
    </xf>
    <xf numFmtId="8" fontId="23" fillId="2" borderId="31" xfId="0" applyNumberFormat="1" applyFont="1" applyFill="1" applyBorder="1" applyAlignment="1">
      <alignment horizontal="center"/>
    </xf>
    <xf numFmtId="8" fontId="0" fillId="2" borderId="31" xfId="0" applyNumberFormat="1" applyFill="1" applyBorder="1"/>
    <xf numFmtId="8" fontId="20" fillId="2" borderId="31" xfId="0" applyNumberFormat="1" applyFont="1" applyFill="1" applyBorder="1"/>
    <xf numFmtId="166" fontId="20" fillId="2" borderId="31" xfId="0" applyNumberFormat="1" applyFont="1" applyFill="1" applyBorder="1"/>
    <xf numFmtId="166" fontId="20" fillId="2" borderId="30" xfId="0" applyNumberFormat="1" applyFont="1" applyFill="1" applyBorder="1"/>
    <xf numFmtId="166" fontId="23" fillId="2" borderId="9" xfId="0" applyNumberFormat="1" applyFont="1" applyFill="1" applyBorder="1"/>
    <xf numFmtId="8" fontId="23" fillId="5" borderId="10" xfId="0" quotePrefix="1" applyNumberFormat="1" applyFont="1" applyFill="1" applyBorder="1" applyAlignment="1">
      <alignment horizontal="center"/>
    </xf>
    <xf numFmtId="8" fontId="23" fillId="5" borderId="30" xfId="0" applyNumberFormat="1" applyFont="1" applyFill="1" applyBorder="1" applyAlignment="1">
      <alignment horizontal="center"/>
    </xf>
    <xf numFmtId="8" fontId="23" fillId="5" borderId="31" xfId="0" applyNumberFormat="1" applyFont="1" applyFill="1" applyBorder="1" applyAlignment="1">
      <alignment horizontal="center"/>
    </xf>
    <xf numFmtId="8" fontId="0" fillId="5" borderId="31" xfId="0" applyNumberFormat="1" applyFill="1" applyBorder="1"/>
    <xf numFmtId="8" fontId="20" fillId="5" borderId="31" xfId="0" applyNumberFormat="1" applyFont="1" applyFill="1" applyBorder="1"/>
    <xf numFmtId="166" fontId="20" fillId="5" borderId="31" xfId="0" applyNumberFormat="1" applyFont="1" applyFill="1" applyBorder="1"/>
    <xf numFmtId="166" fontId="20" fillId="5" borderId="30" xfId="0" applyNumberFormat="1" applyFont="1" applyFill="1" applyBorder="1"/>
    <xf numFmtId="166" fontId="23" fillId="5" borderId="9" xfId="0" applyNumberFormat="1" applyFont="1" applyFill="1" applyBorder="1"/>
    <xf numFmtId="49" fontId="23" fillId="2" borderId="10" xfId="0" quotePrefix="1" applyNumberFormat="1" applyFont="1" applyFill="1" applyBorder="1" applyAlignment="1">
      <alignment horizontal="center"/>
    </xf>
    <xf numFmtId="8" fontId="23" fillId="6" borderId="10" xfId="0" applyNumberFormat="1" applyFont="1" applyFill="1" applyBorder="1" applyAlignment="1">
      <alignment horizontal="center" wrapText="1"/>
    </xf>
    <xf numFmtId="8" fontId="23" fillId="6" borderId="30" xfId="0" applyNumberFormat="1" applyFont="1" applyFill="1" applyBorder="1" applyAlignment="1">
      <alignment horizontal="center" wrapText="1"/>
    </xf>
    <xf numFmtId="0" fontId="0" fillId="6" borderId="31" xfId="0" applyFill="1" applyBorder="1"/>
    <xf numFmtId="9" fontId="0" fillId="6" borderId="31" xfId="0" applyNumberFormat="1" applyFill="1" applyBorder="1"/>
    <xf numFmtId="9" fontId="5" fillId="6" borderId="9" xfId="0" applyNumberFormat="1" applyFont="1" applyFill="1" applyBorder="1"/>
    <xf numFmtId="0" fontId="0" fillId="6" borderId="30" xfId="0" applyFill="1" applyBorder="1"/>
    <xf numFmtId="3" fontId="0" fillId="0" borderId="31" xfId="0" applyNumberFormat="1" applyBorder="1"/>
    <xf numFmtId="3" fontId="5" fillId="0" borderId="31" xfId="0" applyNumberFormat="1" applyFont="1" applyBorder="1"/>
    <xf numFmtId="0" fontId="0" fillId="7" borderId="0" xfId="0" applyFill="1"/>
    <xf numFmtId="3" fontId="0" fillId="5" borderId="31" xfId="0" applyNumberFormat="1" applyFill="1" applyBorder="1"/>
    <xf numFmtId="0" fontId="0" fillId="5" borderId="31" xfId="0" applyFill="1" applyBorder="1"/>
    <xf numFmtId="3" fontId="5" fillId="5" borderId="31" xfId="0" applyNumberFormat="1" applyFont="1" applyFill="1" applyBorder="1"/>
    <xf numFmtId="3" fontId="2" fillId="5" borderId="31" xfId="0" applyNumberFormat="1" applyFont="1" applyFill="1" applyBorder="1"/>
    <xf numFmtId="0" fontId="0" fillId="5" borderId="30" xfId="0" applyFill="1" applyBorder="1"/>
    <xf numFmtId="0" fontId="5" fillId="0" borderId="31" xfId="0" applyFont="1" applyBorder="1"/>
    <xf numFmtId="3" fontId="5" fillId="0" borderId="9" xfId="0" applyNumberFormat="1" applyFont="1" applyBorder="1"/>
    <xf numFmtId="3" fontId="5" fillId="5" borderId="9" xfId="0" applyNumberFormat="1" applyFont="1" applyFill="1" applyBorder="1"/>
    <xf numFmtId="3" fontId="5" fillId="2" borderId="9" xfId="0" applyNumberFormat="1" applyFont="1" applyFill="1" applyBorder="1"/>
    <xf numFmtId="0" fontId="5" fillId="0" borderId="10" xfId="0" applyFont="1" applyBorder="1" applyAlignment="1">
      <alignment horizontal="center"/>
    </xf>
    <xf numFmtId="0" fontId="5" fillId="0" borderId="0" xfId="0" applyFont="1" applyAlignment="1">
      <alignment horizontal="center"/>
    </xf>
    <xf numFmtId="0" fontId="5" fillId="5" borderId="10" xfId="0" applyFont="1" applyFill="1" applyBorder="1" applyAlignment="1">
      <alignment horizontal="center"/>
    </xf>
    <xf numFmtId="0" fontId="5" fillId="2" borderId="10" xfId="0" applyFont="1" applyFill="1" applyBorder="1" applyAlignment="1">
      <alignment horizontal="center"/>
    </xf>
    <xf numFmtId="0" fontId="10" fillId="0" borderId="30" xfId="0" applyFont="1" applyBorder="1" applyAlignment="1">
      <alignment horizontal="center"/>
    </xf>
    <xf numFmtId="0" fontId="10" fillId="0" borderId="0" xfId="0" applyFont="1" applyAlignment="1">
      <alignment horizontal="center"/>
    </xf>
    <xf numFmtId="0" fontId="10" fillId="5" borderId="30" xfId="0" applyFont="1" applyFill="1" applyBorder="1" applyAlignment="1">
      <alignment horizontal="center"/>
    </xf>
    <xf numFmtId="0" fontId="10" fillId="2" borderId="30" xfId="0" applyFont="1" applyFill="1" applyBorder="1" applyAlignment="1">
      <alignment horizontal="center"/>
    </xf>
    <xf numFmtId="0" fontId="0" fillId="2" borderId="31" xfId="0" applyFill="1" applyBorder="1"/>
    <xf numFmtId="0" fontId="5" fillId="2" borderId="31" xfId="0" applyFont="1" applyFill="1" applyBorder="1"/>
    <xf numFmtId="0" fontId="13" fillId="2" borderId="31" xfId="0" applyFont="1" applyFill="1" applyBorder="1"/>
    <xf numFmtId="0" fontId="14" fillId="2" borderId="31" xfId="0" applyFont="1" applyFill="1" applyBorder="1"/>
    <xf numFmtId="0" fontId="0" fillId="2" borderId="30" xfId="0" applyFill="1" applyBorder="1"/>
    <xf numFmtId="0" fontId="14" fillId="0" borderId="31" xfId="0" applyFont="1" applyBorder="1"/>
    <xf numFmtId="1" fontId="0" fillId="5" borderId="31" xfId="0" applyNumberFormat="1" applyFill="1" applyBorder="1"/>
    <xf numFmtId="0" fontId="5" fillId="5" borderId="31" xfId="0" applyFont="1" applyFill="1" applyBorder="1"/>
    <xf numFmtId="0" fontId="14" fillId="5" borderId="31" xfId="0" applyFont="1" applyFill="1" applyBorder="1"/>
    <xf numFmtId="0" fontId="12" fillId="0" borderId="31" xfId="0" applyFont="1" applyBorder="1"/>
    <xf numFmtId="0" fontId="11" fillId="0" borderId="31" xfId="0" applyFont="1" applyBorder="1"/>
    <xf numFmtId="0" fontId="2" fillId="0" borderId="31" xfId="0" applyFont="1" applyBorder="1"/>
    <xf numFmtId="0" fontId="10" fillId="0" borderId="10" xfId="0" applyFont="1" applyBorder="1" applyAlignment="1">
      <alignment horizontal="center"/>
    </xf>
    <xf numFmtId="0" fontId="10" fillId="5" borderId="10" xfId="0" applyFont="1" applyFill="1" applyBorder="1" applyAlignment="1">
      <alignment horizontal="center"/>
    </xf>
    <xf numFmtId="0" fontId="10" fillId="2" borderId="10" xfId="0" applyFont="1" applyFill="1" applyBorder="1" applyAlignment="1">
      <alignment horizontal="center"/>
    </xf>
    <xf numFmtId="0" fontId="10" fillId="0" borderId="31" xfId="0" applyFont="1" applyBorder="1" applyAlignment="1">
      <alignment horizontal="center"/>
    </xf>
    <xf numFmtId="0" fontId="10" fillId="5" borderId="31" xfId="0" applyFont="1" applyFill="1" applyBorder="1" applyAlignment="1">
      <alignment horizontal="center"/>
    </xf>
    <xf numFmtId="0" fontId="10" fillId="2" borderId="31" xfId="0" applyFont="1" applyFill="1" applyBorder="1" applyAlignment="1">
      <alignment horizontal="center"/>
    </xf>
    <xf numFmtId="0" fontId="14" fillId="0" borderId="9" xfId="0" applyFont="1" applyBorder="1"/>
    <xf numFmtId="0" fontId="14" fillId="5" borderId="9" xfId="0" applyFont="1" applyFill="1" applyBorder="1"/>
    <xf numFmtId="0" fontId="14" fillId="2" borderId="9" xfId="0" applyFont="1" applyFill="1" applyBorder="1"/>
    <xf numFmtId="0" fontId="13" fillId="0" borderId="31" xfId="0" applyFont="1" applyBorder="1"/>
    <xf numFmtId="0" fontId="13" fillId="5" borderId="31" xfId="0" applyFont="1" applyFill="1" applyBorder="1"/>
    <xf numFmtId="0" fontId="9" fillId="0" borderId="31" xfId="0" applyFont="1" applyBorder="1"/>
    <xf numFmtId="0" fontId="5" fillId="0" borderId="9" xfId="0" applyFont="1" applyBorder="1"/>
    <xf numFmtId="3" fontId="14" fillId="5" borderId="9" xfId="0" applyNumberFormat="1" applyFont="1" applyFill="1" applyBorder="1"/>
    <xf numFmtId="3" fontId="0" fillId="2" borderId="31" xfId="0" applyNumberFormat="1" applyFill="1" applyBorder="1"/>
    <xf numFmtId="3" fontId="5" fillId="2" borderId="31" xfId="0" applyNumberFormat="1" applyFont="1" applyFill="1" applyBorder="1"/>
    <xf numFmtId="0" fontId="6" fillId="5" borderId="31" xfId="0" applyFont="1" applyFill="1" applyBorder="1"/>
    <xf numFmtId="0" fontId="6" fillId="0" borderId="31" xfId="0" applyFont="1" applyBorder="1"/>
    <xf numFmtId="0" fontId="13" fillId="0" borderId="9" xfId="0" applyFont="1" applyBorder="1"/>
    <xf numFmtId="0" fontId="13" fillId="5" borderId="9" xfId="0" applyFont="1" applyFill="1" applyBorder="1"/>
    <xf numFmtId="3" fontId="13" fillId="2" borderId="9" xfId="0" applyNumberFormat="1" applyFont="1" applyFill="1" applyBorder="1"/>
    <xf numFmtId="0" fontId="30" fillId="0" borderId="0" xfId="5" applyFont="1"/>
    <xf numFmtId="0" fontId="30" fillId="0" borderId="0" xfId="0" applyFont="1"/>
    <xf numFmtId="0" fontId="25" fillId="0" borderId="0" xfId="0" applyFont="1" applyAlignment="1">
      <alignment horizontal="center" vertical="center"/>
    </xf>
    <xf numFmtId="0" fontId="31" fillId="0" borderId="0" xfId="5" applyFont="1"/>
    <xf numFmtId="0" fontId="25" fillId="0" borderId="0" xfId="5" applyFont="1" applyAlignment="1">
      <alignment horizontal="center" vertical="center"/>
    </xf>
    <xf numFmtId="6" fontId="0" fillId="0" borderId="31" xfId="0" applyNumberFormat="1" applyBorder="1"/>
    <xf numFmtId="6" fontId="0" fillId="0" borderId="0" xfId="0" applyNumberFormat="1"/>
    <xf numFmtId="6" fontId="0" fillId="3" borderId="0" xfId="0" applyNumberFormat="1" applyFill="1"/>
    <xf numFmtId="0" fontId="25" fillId="0" borderId="0" xfId="5" applyFont="1"/>
    <xf numFmtId="166" fontId="23" fillId="0" borderId="10" xfId="0" applyNumberFormat="1" applyFont="1" applyBorder="1"/>
    <xf numFmtId="166" fontId="23" fillId="3" borderId="3" xfId="0" applyNumberFormat="1" applyFont="1" applyFill="1" applyBorder="1"/>
    <xf numFmtId="0" fontId="30" fillId="0" borderId="0" xfId="5" applyFont="1" applyAlignment="1">
      <alignment horizontal="left"/>
    </xf>
    <xf numFmtId="0" fontId="30" fillId="0" borderId="0" xfId="5" applyFont="1" applyAlignment="1">
      <alignment horizontal="center" vertical="center"/>
    </xf>
    <xf numFmtId="0" fontId="0" fillId="0" borderId="0" xfId="0" applyAlignment="1">
      <alignment horizontal="center" vertical="center"/>
    </xf>
    <xf numFmtId="166" fontId="23" fillId="0" borderId="32" xfId="0" applyNumberFormat="1" applyFont="1" applyBorder="1"/>
    <xf numFmtId="166" fontId="0" fillId="0" borderId="0" xfId="0" applyNumberFormat="1"/>
    <xf numFmtId="166" fontId="23" fillId="3" borderId="33" xfId="0" applyNumberFormat="1" applyFont="1" applyFill="1" applyBorder="1"/>
    <xf numFmtId="0" fontId="32" fillId="0" borderId="0" xfId="0" applyFont="1"/>
    <xf numFmtId="166" fontId="23" fillId="0" borderId="34" xfId="0" applyNumberFormat="1" applyFont="1" applyBorder="1"/>
    <xf numFmtId="167" fontId="33" fillId="0" borderId="0" xfId="0" applyNumberFormat="1" applyFont="1" applyAlignment="1">
      <alignment horizontal="right"/>
    </xf>
    <xf numFmtId="49" fontId="23" fillId="0" borderId="0" xfId="0" applyNumberFormat="1" applyFont="1" applyAlignment="1">
      <alignment horizontal="center"/>
    </xf>
    <xf numFmtId="49" fontId="23" fillId="3" borderId="0" xfId="0" quotePrefix="1" applyNumberFormat="1" applyFont="1" applyFill="1" applyAlignment="1">
      <alignment horizontal="center"/>
    </xf>
    <xf numFmtId="0" fontId="23" fillId="0" borderId="0" xfId="0" applyFont="1" applyAlignment="1">
      <alignment horizontal="center"/>
    </xf>
    <xf numFmtId="0" fontId="0" fillId="0" borderId="0" xfId="0" applyAlignment="1">
      <alignment horizontal="center"/>
    </xf>
    <xf numFmtId="13" fontId="23" fillId="3" borderId="0" xfId="0" quotePrefix="1" applyNumberFormat="1" applyFont="1" applyFill="1" applyAlignment="1">
      <alignment horizontal="center"/>
    </xf>
    <xf numFmtId="0" fontId="35" fillId="0" borderId="0" xfId="0" applyFont="1"/>
    <xf numFmtId="8" fontId="0" fillId="0" borderId="0" xfId="0" applyNumberFormat="1" applyAlignment="1">
      <alignment horizontal="center"/>
    </xf>
    <xf numFmtId="166" fontId="0" fillId="0" borderId="0" xfId="0" applyNumberFormat="1" applyAlignment="1">
      <alignment horizontal="center"/>
    </xf>
    <xf numFmtId="166" fontId="0" fillId="3" borderId="0" xfId="0" applyNumberFormat="1" applyFill="1"/>
    <xf numFmtId="166" fontId="23" fillId="0" borderId="0" xfId="0" applyNumberFormat="1" applyFont="1" applyAlignment="1">
      <alignment horizontal="center"/>
    </xf>
    <xf numFmtId="166" fontId="0" fillId="0" borderId="31" xfId="0" applyNumberFormat="1" applyBorder="1"/>
    <xf numFmtId="0" fontId="23" fillId="0" borderId="0" xfId="0" applyFont="1" applyAlignment="1">
      <alignment wrapText="1"/>
    </xf>
    <xf numFmtId="0" fontId="36" fillId="0" borderId="0" xfId="0" applyFont="1"/>
    <xf numFmtId="8" fontId="23" fillId="0" borderId="0" xfId="0" applyNumberFormat="1" applyFont="1"/>
    <xf numFmtId="166" fontId="0" fillId="0" borderId="30" xfId="0" applyNumberFormat="1" applyBorder="1"/>
    <xf numFmtId="166" fontId="0" fillId="3" borderId="1" xfId="0" applyNumberFormat="1" applyFill="1" applyBorder="1"/>
    <xf numFmtId="168" fontId="0" fillId="0" borderId="31" xfId="0" applyNumberFormat="1" applyBorder="1"/>
    <xf numFmtId="0" fontId="0" fillId="8" borderId="0" xfId="0" applyFill="1"/>
    <xf numFmtId="2" fontId="0" fillId="8" borderId="0" xfId="0" applyNumberFormat="1" applyFill="1"/>
    <xf numFmtId="0" fontId="10" fillId="8" borderId="10" xfId="0" applyFont="1" applyFill="1" applyBorder="1" applyAlignment="1">
      <alignment horizontal="center"/>
    </xf>
    <xf numFmtId="0" fontId="10" fillId="8" borderId="30" xfId="0" applyFont="1" applyFill="1" applyBorder="1" applyAlignment="1">
      <alignment horizontal="center"/>
    </xf>
    <xf numFmtId="2" fontId="0" fillId="8" borderId="9" xfId="0" applyNumberFormat="1" applyFill="1" applyBorder="1"/>
    <xf numFmtId="0" fontId="0" fillId="8" borderId="9" xfId="0" applyFill="1" applyBorder="1"/>
    <xf numFmtId="2" fontId="5" fillId="8" borderId="0" xfId="0" applyNumberFormat="1" applyFont="1" applyFill="1"/>
    <xf numFmtId="2" fontId="0" fillId="8" borderId="1" xfId="0" applyNumberFormat="1" applyFill="1" applyBorder="1"/>
    <xf numFmtId="0" fontId="5" fillId="2" borderId="30" xfId="0" applyFont="1" applyFill="1" applyBorder="1"/>
    <xf numFmtId="0" fontId="13" fillId="0" borderId="7" xfId="0" applyFont="1" applyBorder="1"/>
    <xf numFmtId="0" fontId="13" fillId="5" borderId="8" xfId="0" applyFont="1" applyFill="1" applyBorder="1"/>
    <xf numFmtId="0" fontId="14" fillId="0" borderId="30" xfId="0" applyFont="1" applyBorder="1"/>
    <xf numFmtId="3" fontId="14" fillId="5" borderId="30" xfId="0" applyNumberFormat="1" applyFont="1" applyFill="1" applyBorder="1"/>
    <xf numFmtId="0" fontId="14" fillId="2" borderId="30" xfId="0" applyFont="1" applyFill="1" applyBorder="1"/>
    <xf numFmtId="0" fontId="10" fillId="8" borderId="9" xfId="0" applyFont="1" applyFill="1" applyBorder="1" applyAlignment="1">
      <alignment horizontal="center"/>
    </xf>
    <xf numFmtId="2" fontId="14" fillId="8" borderId="0" xfId="0" applyNumberFormat="1" applyFont="1" applyFill="1"/>
    <xf numFmtId="2" fontId="14" fillId="8" borderId="9" xfId="0" applyNumberFormat="1" applyFont="1" applyFill="1" applyBorder="1"/>
    <xf numFmtId="0" fontId="17" fillId="0" borderId="0" xfId="0" applyFont="1" applyAlignment="1">
      <alignment horizontal="center"/>
    </xf>
    <xf numFmtId="0" fontId="20" fillId="0" borderId="0" xfId="0" applyFont="1" applyAlignment="1"/>
    <xf numFmtId="0" fontId="0" fillId="0" borderId="0" xfId="0" applyAlignment="1"/>
    <xf numFmtId="0" fontId="18" fillId="0" borderId="0" xfId="0" applyFont="1" applyAlignment="1">
      <alignment horizontal="center"/>
    </xf>
    <xf numFmtId="0" fontId="20" fillId="0" borderId="0" xfId="0" applyFont="1" applyAlignment="1">
      <alignment horizontal="left" vertical="top" wrapText="1"/>
    </xf>
    <xf numFmtId="0" fontId="28" fillId="0" borderId="19" xfId="4" applyFont="1" applyBorder="1" applyAlignment="1" applyProtection="1">
      <alignment horizontal="left" vertical="top" wrapText="1" indent="1"/>
      <protection locked="0"/>
    </xf>
    <xf numFmtId="0" fontId="28" fillId="0" borderId="20" xfId="4" applyFont="1" applyBorder="1" applyAlignment="1" applyProtection="1">
      <alignment horizontal="left" vertical="top" wrapText="1" indent="1"/>
      <protection locked="0"/>
    </xf>
    <xf numFmtId="0" fontId="28" fillId="0" borderId="21" xfId="4" applyFont="1" applyBorder="1" applyAlignment="1" applyProtection="1">
      <alignment horizontal="left" vertical="top" wrapText="1" indent="1"/>
      <protection locked="0"/>
    </xf>
    <xf numFmtId="0" fontId="27" fillId="0" borderId="23" xfId="4" applyFont="1" applyBorder="1" applyAlignment="1" applyProtection="1">
      <alignment horizontal="left" vertical="top" wrapText="1"/>
      <protection locked="0"/>
    </xf>
    <xf numFmtId="0" fontId="27" fillId="0" borderId="24" xfId="4" applyFont="1" applyBorder="1" applyAlignment="1" applyProtection="1">
      <alignment horizontal="left" vertical="top" wrapText="1"/>
      <protection locked="0"/>
    </xf>
    <xf numFmtId="0" fontId="27" fillId="0" borderId="25" xfId="4" applyFont="1" applyBorder="1" applyAlignment="1" applyProtection="1">
      <alignment horizontal="left" vertical="top" wrapText="1"/>
      <protection locked="0"/>
    </xf>
    <xf numFmtId="0" fontId="28" fillId="0" borderId="9" xfId="4" applyFont="1" applyBorder="1" applyAlignment="1" applyProtection="1">
      <alignment horizontal="left" vertical="top" wrapText="1" indent="1"/>
      <protection locked="0"/>
    </xf>
    <xf numFmtId="0" fontId="0" fillId="0" borderId="9" xfId="0" applyBorder="1" applyAlignment="1">
      <alignment horizontal="left" vertical="top" indent="1"/>
    </xf>
    <xf numFmtId="0" fontId="27" fillId="0" borderId="9" xfId="4" applyFont="1" applyBorder="1" applyAlignment="1" applyProtection="1">
      <alignment horizontal="left" vertical="top" wrapText="1"/>
      <protection locked="0"/>
    </xf>
    <xf numFmtId="0" fontId="28" fillId="0" borderId="26" xfId="4" applyFont="1" applyBorder="1" applyAlignment="1" applyProtection="1">
      <alignment horizontal="left" vertical="top" wrapText="1" indent="1"/>
      <protection locked="0"/>
    </xf>
    <xf numFmtId="0" fontId="0" fillId="0" borderId="27" xfId="0" applyBorder="1" applyAlignment="1">
      <alignment horizontal="left" vertical="top" indent="1"/>
    </xf>
    <xf numFmtId="0" fontId="0" fillId="0" borderId="28" xfId="0" applyBorder="1" applyAlignment="1">
      <alignment horizontal="left" vertical="top" indent="1"/>
    </xf>
    <xf numFmtId="0" fontId="28" fillId="0" borderId="23" xfId="4" applyFont="1" applyBorder="1" applyAlignment="1" applyProtection="1">
      <alignment horizontal="left" vertical="top" wrapText="1" indent="1"/>
      <protection locked="0"/>
    </xf>
    <xf numFmtId="0" fontId="0" fillId="0" borderId="24" xfId="0" applyBorder="1" applyAlignment="1">
      <alignment horizontal="left" vertical="top" indent="1"/>
    </xf>
    <xf numFmtId="0" fontId="0" fillId="0" borderId="25" xfId="0" applyBorder="1" applyAlignment="1">
      <alignment horizontal="left" vertical="top" indent="1"/>
    </xf>
    <xf numFmtId="0" fontId="26" fillId="0" borderId="0" xfId="0" applyFont="1" applyAlignment="1">
      <alignment horizontal="center"/>
    </xf>
    <xf numFmtId="0" fontId="27" fillId="0" borderId="0" xfId="4" applyFont="1" applyAlignment="1"/>
    <xf numFmtId="0" fontId="27" fillId="0" borderId="9" xfId="4" applyFont="1" applyBorder="1" applyAlignment="1">
      <alignment horizontal="left"/>
    </xf>
    <xf numFmtId="0" fontId="27" fillId="0" borderId="2" xfId="4" applyFont="1" applyBorder="1" applyAlignment="1" applyProtection="1">
      <alignment wrapText="1"/>
      <protection locked="0"/>
    </xf>
    <xf numFmtId="0" fontId="23" fillId="0" borderId="3" xfId="0" applyFont="1" applyBorder="1" applyAlignment="1"/>
    <xf numFmtId="0" fontId="23" fillId="0" borderId="4" xfId="0" applyFont="1" applyBorder="1" applyAlignment="1"/>
    <xf numFmtId="0" fontId="28" fillId="0" borderId="11" xfId="4" applyFont="1" applyBorder="1" applyAlignment="1" applyProtection="1">
      <alignment horizontal="left" vertical="top" wrapText="1" indent="1"/>
      <protection locked="0"/>
    </xf>
    <xf numFmtId="0" fontId="0" fillId="0" borderId="12" xfId="0" applyBorder="1" applyAlignment="1">
      <alignment horizontal="left" vertical="top" indent="1"/>
    </xf>
    <xf numFmtId="0" fontId="0" fillId="0" borderId="13" xfId="0" applyBorder="1" applyAlignment="1">
      <alignment horizontal="left" vertical="top" indent="1"/>
    </xf>
    <xf numFmtId="0" fontId="28" fillId="0" borderId="15" xfId="4" applyFont="1" applyBorder="1" applyAlignment="1" applyProtection="1">
      <alignment horizontal="left" vertical="top" wrapText="1" indent="1"/>
      <protection locked="0"/>
    </xf>
    <xf numFmtId="0" fontId="0" fillId="0" borderId="16" xfId="0" applyBorder="1" applyAlignment="1">
      <alignment horizontal="left" vertical="top" indent="1"/>
    </xf>
    <xf numFmtId="0" fontId="0" fillId="0" borderId="17" xfId="0" applyBorder="1" applyAlignment="1">
      <alignment horizontal="left" vertical="top" indent="1"/>
    </xf>
    <xf numFmtId="0" fontId="0" fillId="0" borderId="20" xfId="0" applyBorder="1" applyAlignment="1">
      <alignment horizontal="left" vertical="top" indent="1"/>
    </xf>
    <xf numFmtId="0" fontId="0" fillId="0" borderId="21" xfId="0" applyBorder="1" applyAlignment="1">
      <alignment horizontal="left" vertical="top" indent="1"/>
    </xf>
    <xf numFmtId="0" fontId="28" fillId="0" borderId="2" xfId="4" applyFont="1" applyBorder="1" applyAlignment="1" applyProtection="1">
      <alignment horizontal="left" vertical="top" wrapText="1" indent="1"/>
      <protection locked="0"/>
    </xf>
    <xf numFmtId="0" fontId="0" fillId="0" borderId="3" xfId="0" applyBorder="1" applyAlignment="1">
      <alignment horizontal="left" vertical="top" indent="1"/>
    </xf>
    <xf numFmtId="0" fontId="0" fillId="0" borderId="4" xfId="0" applyBorder="1" applyAlignment="1">
      <alignment horizontal="left" vertical="top" indent="1"/>
    </xf>
    <xf numFmtId="0" fontId="7" fillId="0" borderId="0" xfId="0" applyFont="1" applyAlignment="1">
      <alignment horizontal="center"/>
    </xf>
    <xf numFmtId="0" fontId="8" fillId="0" borderId="0" xfId="0" applyFont="1" applyAlignment="1">
      <alignment horizontal="center"/>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9" fillId="0" borderId="0" xfId="0" applyFont="1" applyAlignment="1">
      <alignment horizontal="center"/>
    </xf>
  </cellXfs>
  <cellStyles count="9">
    <cellStyle name="Comma 2" xfId="7" xr:uid="{807D9F9A-69AA-4215-8234-E527B09EA5DD}"/>
    <cellStyle name="Hyperlink" xfId="1" builtinId="8"/>
    <cellStyle name="Hyperlink 2" xfId="8" xr:uid="{562A48EC-8BA3-4C27-AFCD-EF4E70E9BE07}"/>
    <cellStyle name="Normal" xfId="0" builtinId="0"/>
    <cellStyle name="Normal 2" xfId="6" xr:uid="{AD5248C4-AC2D-403F-94CA-5ACE0CB41D73}"/>
    <cellStyle name="Normal 3" xfId="4" xr:uid="{F4429C56-D0D6-449F-8914-CFB4EF8353F8}"/>
    <cellStyle name="Normal 4" xfId="3" xr:uid="{C1C61A9F-F6A4-49B4-9EFB-2E0BA25B2360}"/>
    <cellStyle name="Normal 5" xfId="5" xr:uid="{EA192DE5-F5F5-414C-9237-2BDAA5CCBCCE}"/>
    <cellStyle name="Normal_c-dairyprd" xfId="2" xr:uid="{729580E1-FAF8-46CC-87B7-5905125C6D0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lmar/AppData/Local/Microsoft/Windows/INetCache/Content.Outlook/W5NAJJO3/Trial%20Balance%20as%20at%2031-Mar-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dex"/>
      <sheetName val="Directory"/>
      <sheetName val="SofSPerf"/>
      <sheetName val="Membership"/>
      <sheetName val="Cattle"/>
      <sheetName val="Admin"/>
      <sheetName val="FinPerf"/>
      <sheetName val="FinPos"/>
      <sheetName val="Cashflow"/>
      <sheetName val="Notes"/>
      <sheetName val="Audit 1"/>
      <sheetName val="Audit 2 "/>
    </sheetNames>
    <sheetDataSet>
      <sheetData sheetId="0" refreshError="1"/>
      <sheetData sheetId="1">
        <row r="4">
          <cell r="E4" t="str">
            <v>31st March 2018</v>
          </cell>
        </row>
      </sheetData>
      <sheetData sheetId="2"/>
      <sheetData sheetId="3"/>
      <sheetData sheetId="4"/>
      <sheetData sheetId="5"/>
      <sheetData sheetId="6"/>
      <sheetData sheetId="7">
        <row r="19">
          <cell r="C19">
            <v>1726.0383000000002</v>
          </cell>
        </row>
      </sheetData>
      <sheetData sheetId="8"/>
      <sheetData sheetId="9"/>
      <sheetData sheetId="10">
        <row r="46">
          <cell r="G46">
            <v>24500</v>
          </cell>
          <cell r="H46">
            <v>24500</v>
          </cell>
        </row>
        <row r="48">
          <cell r="G48">
            <v>0</v>
          </cell>
          <cell r="H48">
            <v>0</v>
          </cell>
        </row>
      </sheetData>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hyperlink" Target="mailto:membership@dexter-cattle.co.nz" TargetMode="External"/><Relationship Id="rId2" Type="http://schemas.openxmlformats.org/officeDocument/2006/relationships/hyperlink" Target="mailto:secretary@dexter-cattle.co.nz" TargetMode="External"/><Relationship Id="rId1" Type="http://schemas.openxmlformats.org/officeDocument/2006/relationships/hyperlink" Target="mailto:president@dexter-cattle.co.nz" TargetMode="External"/><Relationship Id="rId6" Type="http://schemas.openxmlformats.org/officeDocument/2006/relationships/hyperlink" Target="mailto:webmaster@dexter-cattle.co.nz" TargetMode="External"/><Relationship Id="rId5" Type="http://schemas.openxmlformats.org/officeDocument/2006/relationships/hyperlink" Target="http://www.dexter-cattle.co.nz/" TargetMode="External"/><Relationship Id="rId4" Type="http://schemas.openxmlformats.org/officeDocument/2006/relationships/hyperlink" Target="mailto:treasurer@dexter-cattle.co.nz"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0CA77-757C-4725-93EF-BF546AB99C70}">
  <dimension ref="A1:I24"/>
  <sheetViews>
    <sheetView tabSelected="1" topLeftCell="A4" workbookViewId="0">
      <selection activeCell="E4" sqref="E4"/>
    </sheetView>
  </sheetViews>
  <sheetFormatPr defaultRowHeight="15"/>
  <sheetData>
    <row r="1" spans="1:9" ht="18">
      <c r="A1" s="215" t="s">
        <v>0</v>
      </c>
      <c r="B1" s="215"/>
      <c r="C1" s="215"/>
      <c r="D1" s="215"/>
      <c r="E1" s="215"/>
      <c r="F1" s="216"/>
      <c r="G1" s="216"/>
      <c r="H1" s="216"/>
      <c r="I1" s="216"/>
    </row>
    <row r="2" spans="1:9" ht="18">
      <c r="A2" s="17"/>
      <c r="B2" s="17"/>
      <c r="C2" s="17"/>
      <c r="D2" s="17"/>
      <c r="E2" s="17"/>
      <c r="F2" s="24"/>
      <c r="G2" s="24"/>
      <c r="H2" s="24"/>
      <c r="I2" s="24"/>
    </row>
    <row r="3" spans="1:9" ht="18">
      <c r="A3" s="215" t="s">
        <v>1</v>
      </c>
      <c r="B3" s="215"/>
      <c r="C3" s="215"/>
      <c r="D3" s="215"/>
      <c r="E3" s="215"/>
      <c r="F3" s="216"/>
      <c r="G3" s="216"/>
      <c r="H3" s="216"/>
      <c r="I3" s="216"/>
    </row>
    <row r="4" spans="1:9" ht="15.75">
      <c r="A4" s="24"/>
      <c r="B4" s="24"/>
      <c r="C4" s="18"/>
      <c r="D4" s="19" t="s">
        <v>2</v>
      </c>
      <c r="E4" s="18" t="s">
        <v>3</v>
      </c>
      <c r="F4" s="18"/>
      <c r="G4" s="18"/>
      <c r="H4" s="18"/>
      <c r="I4" s="18"/>
    </row>
    <row r="5" spans="1:9">
      <c r="A5" s="26"/>
      <c r="B5" s="27"/>
      <c r="C5" s="27"/>
      <c r="D5" s="27"/>
      <c r="E5" s="27"/>
      <c r="F5" s="27"/>
      <c r="G5" s="27"/>
      <c r="H5" s="27"/>
      <c r="I5" s="27"/>
    </row>
    <row r="6" spans="1:9">
      <c r="A6" s="24"/>
      <c r="B6" s="24"/>
      <c r="C6" s="24"/>
      <c r="D6" s="24"/>
      <c r="E6" s="24"/>
      <c r="F6" s="24"/>
      <c r="G6" s="24"/>
      <c r="H6" s="24"/>
      <c r="I6" s="24"/>
    </row>
    <row r="7" spans="1:9">
      <c r="A7" s="24"/>
      <c r="B7" s="24"/>
      <c r="C7" s="24"/>
      <c r="D7" s="24"/>
      <c r="E7" s="24"/>
      <c r="F7" s="24"/>
      <c r="G7" s="24"/>
      <c r="H7" s="24"/>
      <c r="I7" s="24"/>
    </row>
    <row r="8" spans="1:9">
      <c r="A8" s="24"/>
      <c r="B8" s="22" t="s">
        <v>4</v>
      </c>
      <c r="C8" s="22"/>
      <c r="D8" s="22"/>
      <c r="E8" s="22"/>
      <c r="F8" s="22"/>
      <c r="G8" s="22"/>
      <c r="H8" s="23" t="s">
        <v>5</v>
      </c>
      <c r="I8" s="24"/>
    </row>
    <row r="9" spans="1:9">
      <c r="A9" s="24"/>
      <c r="B9" s="24"/>
      <c r="C9" s="24"/>
      <c r="D9" s="24"/>
      <c r="E9" s="24"/>
      <c r="F9" s="24"/>
      <c r="G9" s="24"/>
      <c r="H9" s="24"/>
      <c r="I9" s="24"/>
    </row>
    <row r="10" spans="1:9">
      <c r="A10" s="24"/>
      <c r="B10" s="24"/>
      <c r="C10" s="24"/>
      <c r="D10" s="24"/>
      <c r="E10" s="24"/>
      <c r="F10" s="24"/>
      <c r="G10" s="24"/>
      <c r="H10" s="24"/>
      <c r="I10" s="24"/>
    </row>
    <row r="11" spans="1:9">
      <c r="A11" s="24"/>
      <c r="B11" s="24" t="s">
        <v>6</v>
      </c>
      <c r="C11" s="24"/>
      <c r="D11" s="24"/>
      <c r="E11" s="24"/>
      <c r="F11" s="24"/>
      <c r="G11" s="24"/>
      <c r="H11" s="24">
        <v>1</v>
      </c>
      <c r="I11" s="24"/>
    </row>
    <row r="12" spans="1:9">
      <c r="A12" s="24"/>
      <c r="B12" s="24" t="s">
        <v>7</v>
      </c>
      <c r="C12" s="24"/>
      <c r="D12" s="24"/>
      <c r="E12" s="24"/>
      <c r="F12" s="24"/>
      <c r="G12" s="24"/>
      <c r="H12" s="24">
        <v>2</v>
      </c>
      <c r="I12" s="24"/>
    </row>
    <row r="13" spans="1:9">
      <c r="A13" s="24"/>
      <c r="B13" s="24"/>
      <c r="C13" s="24"/>
      <c r="D13" s="24"/>
      <c r="E13" s="24"/>
      <c r="F13" s="24"/>
      <c r="G13" s="24"/>
      <c r="H13" s="24"/>
      <c r="I13" s="24"/>
    </row>
    <row r="14" spans="1:9">
      <c r="A14" s="24"/>
      <c r="B14" s="25" t="s">
        <v>8</v>
      </c>
      <c r="C14" s="24"/>
      <c r="D14" s="24"/>
      <c r="E14" s="24"/>
      <c r="F14" s="24"/>
      <c r="G14" s="24"/>
      <c r="H14" s="24"/>
      <c r="I14" s="24"/>
    </row>
    <row r="15" spans="1:9">
      <c r="A15" s="24"/>
      <c r="B15" s="24" t="s">
        <v>9</v>
      </c>
      <c r="C15" s="24"/>
      <c r="D15" s="24"/>
      <c r="E15" s="24"/>
      <c r="F15" s="24"/>
      <c r="G15" s="24"/>
      <c r="H15" s="24">
        <v>3</v>
      </c>
      <c r="I15" s="24"/>
    </row>
    <row r="16" spans="1:9">
      <c r="A16" s="24"/>
      <c r="B16" s="24" t="s">
        <v>10</v>
      </c>
      <c r="C16" s="24"/>
      <c r="D16" s="24"/>
      <c r="E16" s="24"/>
      <c r="F16" s="24"/>
      <c r="G16" s="24"/>
      <c r="H16" s="24">
        <v>4</v>
      </c>
      <c r="I16" s="24"/>
    </row>
    <row r="17" spans="1:9">
      <c r="A17" s="24"/>
      <c r="B17" s="24" t="s">
        <v>11</v>
      </c>
      <c r="C17" s="24"/>
      <c r="D17" s="24"/>
      <c r="E17" s="24"/>
      <c r="F17" s="24"/>
      <c r="G17" s="24"/>
      <c r="H17" s="24">
        <v>5</v>
      </c>
      <c r="I17" s="24"/>
    </row>
    <row r="18" spans="1:9">
      <c r="A18" s="24"/>
      <c r="B18" s="24" t="s">
        <v>12</v>
      </c>
      <c r="C18" s="24"/>
      <c r="D18" s="24"/>
      <c r="E18" s="24"/>
      <c r="F18" s="24"/>
      <c r="G18" s="24"/>
      <c r="H18" s="24">
        <v>6</v>
      </c>
      <c r="I18" s="24"/>
    </row>
    <row r="19" spans="1:9">
      <c r="A19" s="24"/>
      <c r="B19" s="24" t="s">
        <v>13</v>
      </c>
      <c r="C19" s="24"/>
      <c r="D19" s="24"/>
      <c r="E19" s="24"/>
      <c r="F19" s="24"/>
      <c r="G19" s="24"/>
      <c r="H19" s="24">
        <v>7</v>
      </c>
      <c r="I19" s="24"/>
    </row>
    <row r="20" spans="1:9">
      <c r="A20" s="24"/>
      <c r="B20" s="24" t="s">
        <v>14</v>
      </c>
      <c r="C20" s="24"/>
      <c r="D20" s="24"/>
      <c r="E20" s="24"/>
      <c r="F20" s="24"/>
      <c r="G20" s="24"/>
      <c r="H20" s="24">
        <v>8</v>
      </c>
      <c r="I20" s="24"/>
    </row>
    <row r="21" spans="1:9">
      <c r="A21" s="24"/>
      <c r="B21" s="24" t="s">
        <v>15</v>
      </c>
      <c r="C21" s="24"/>
      <c r="D21" s="24"/>
      <c r="E21" s="24"/>
      <c r="F21" s="24"/>
      <c r="G21" s="24"/>
      <c r="H21" s="24">
        <v>9</v>
      </c>
      <c r="I21" s="24"/>
    </row>
    <row r="22" spans="1:9">
      <c r="A22" s="24"/>
      <c r="B22" s="24"/>
      <c r="C22" s="24"/>
      <c r="D22" s="24"/>
      <c r="E22" s="24"/>
      <c r="F22" s="24"/>
      <c r="G22" s="24"/>
      <c r="H22" s="24"/>
      <c r="I22" s="24"/>
    </row>
    <row r="23" spans="1:9">
      <c r="A23" s="24"/>
      <c r="B23" s="24" t="s">
        <v>16</v>
      </c>
      <c r="C23" s="24"/>
      <c r="D23" s="24"/>
      <c r="E23" s="24"/>
      <c r="F23" s="24"/>
      <c r="G23" s="24"/>
      <c r="H23" s="28" t="s">
        <v>17</v>
      </c>
      <c r="I23" s="24"/>
    </row>
    <row r="24" spans="1:9">
      <c r="A24" s="24"/>
      <c r="B24" s="24"/>
      <c r="C24" s="24"/>
      <c r="D24" s="24"/>
      <c r="E24" s="24"/>
      <c r="F24" s="24"/>
      <c r="G24" s="24"/>
      <c r="H24" s="24"/>
      <c r="I24" s="24"/>
    </row>
  </sheetData>
  <mergeCells count="2">
    <mergeCell ref="A1:I1"/>
    <mergeCell ref="A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8"/>
  <sheetViews>
    <sheetView topLeftCell="A7" workbookViewId="0">
      <selection activeCell="D24" sqref="D24"/>
    </sheetView>
  </sheetViews>
  <sheetFormatPr defaultRowHeight="15"/>
  <cols>
    <col min="3" max="3" width="11.42578125" customWidth="1"/>
  </cols>
  <sheetData>
    <row r="1" spans="1:10" ht="18.75">
      <c r="A1" s="253" t="s">
        <v>211</v>
      </c>
      <c r="B1" s="253"/>
      <c r="C1" s="253"/>
      <c r="D1" s="253"/>
      <c r="E1" s="253"/>
      <c r="F1" s="253"/>
      <c r="G1" s="253"/>
      <c r="H1" s="253"/>
      <c r="I1" s="253"/>
      <c r="J1" s="253"/>
    </row>
    <row r="2" spans="1:10">
      <c r="A2" s="257" t="s">
        <v>212</v>
      </c>
      <c r="B2" s="257"/>
      <c r="C2" s="257"/>
      <c r="D2" s="257"/>
      <c r="E2" s="257"/>
      <c r="F2" s="257"/>
      <c r="G2" s="257"/>
      <c r="H2" s="257"/>
      <c r="I2" s="257"/>
      <c r="J2" s="257"/>
    </row>
    <row r="3" spans="1:10">
      <c r="A3" s="7" t="s">
        <v>170</v>
      </c>
    </row>
    <row r="4" spans="1:10">
      <c r="J4" s="110"/>
    </row>
    <row r="5" spans="1:10">
      <c r="D5" s="120" t="s">
        <v>97</v>
      </c>
      <c r="E5" s="121"/>
      <c r="F5" s="120" t="s">
        <v>98</v>
      </c>
      <c r="G5" s="121"/>
      <c r="H5" s="122" t="s">
        <v>98</v>
      </c>
      <c r="I5" s="121"/>
      <c r="J5" s="123" t="s">
        <v>100</v>
      </c>
    </row>
    <row r="6" spans="1:10">
      <c r="D6" s="124" t="s">
        <v>102</v>
      </c>
      <c r="E6" s="125"/>
      <c r="F6" s="124" t="s">
        <v>101</v>
      </c>
      <c r="G6" s="125"/>
      <c r="H6" s="126" t="s">
        <v>102</v>
      </c>
      <c r="I6" s="125"/>
      <c r="J6" s="127" t="s">
        <v>101</v>
      </c>
    </row>
    <row r="7" spans="1:10">
      <c r="A7" t="s">
        <v>213</v>
      </c>
      <c r="D7" s="108">
        <v>16061</v>
      </c>
      <c r="E7" s="4"/>
      <c r="F7" s="108">
        <v>15000</v>
      </c>
      <c r="G7" s="4"/>
      <c r="H7" s="111">
        <v>15347.64</v>
      </c>
      <c r="I7" s="4"/>
      <c r="J7" s="14">
        <v>16008</v>
      </c>
    </row>
    <row r="8" spans="1:10">
      <c r="A8" t="s">
        <v>214</v>
      </c>
      <c r="D8" s="82"/>
      <c r="F8" s="82"/>
      <c r="H8" s="112"/>
      <c r="J8" s="13"/>
    </row>
    <row r="9" spans="1:10">
      <c r="A9" t="s">
        <v>215</v>
      </c>
      <c r="D9" s="108">
        <v>24500</v>
      </c>
      <c r="E9" s="4"/>
      <c r="F9" s="108">
        <v>24500</v>
      </c>
      <c r="G9" s="4"/>
      <c r="H9" s="111">
        <v>24500</v>
      </c>
      <c r="I9" s="4"/>
      <c r="J9" s="14">
        <v>24500</v>
      </c>
    </row>
    <row r="10" spans="1:10">
      <c r="A10" t="s">
        <v>216</v>
      </c>
      <c r="D10" s="82"/>
      <c r="F10" s="82"/>
      <c r="H10" s="112"/>
      <c r="J10" s="13"/>
    </row>
    <row r="11" spans="1:10">
      <c r="A11" t="s">
        <v>217</v>
      </c>
      <c r="D11" s="82">
        <v>135</v>
      </c>
      <c r="F11" s="82">
        <v>100</v>
      </c>
      <c r="H11" s="112">
        <v>106</v>
      </c>
      <c r="J11" s="13">
        <v>100</v>
      </c>
    </row>
    <row r="12" spans="1:10">
      <c r="D12" s="82"/>
      <c r="F12" s="82"/>
      <c r="H12" s="112"/>
      <c r="J12" s="13"/>
    </row>
    <row r="13" spans="1:10">
      <c r="A13" s="6" t="s">
        <v>218</v>
      </c>
      <c r="B13" s="6"/>
      <c r="C13" s="6"/>
      <c r="D13" s="109">
        <v>40696</v>
      </c>
      <c r="E13" s="8"/>
      <c r="F13" s="109">
        <v>39600</v>
      </c>
      <c r="G13" s="8"/>
      <c r="H13" s="113">
        <f>SUM(H7:H11)</f>
        <v>39953.64</v>
      </c>
      <c r="I13" s="8"/>
      <c r="J13" s="15">
        <f>SUM(J7:J11)</f>
        <v>40608</v>
      </c>
    </row>
    <row r="14" spans="1:10">
      <c r="D14" s="82"/>
      <c r="F14" s="82"/>
      <c r="H14" s="112"/>
      <c r="J14" s="13"/>
    </row>
    <row r="15" spans="1:10">
      <c r="A15" s="7" t="s">
        <v>178</v>
      </c>
      <c r="B15" s="7"/>
      <c r="C15" s="7"/>
      <c r="D15" s="82"/>
      <c r="F15" s="82"/>
      <c r="H15" s="112"/>
      <c r="J15" s="13"/>
    </row>
    <row r="16" spans="1:10">
      <c r="D16" s="82"/>
      <c r="F16" s="82"/>
      <c r="H16" s="112"/>
      <c r="J16" s="13"/>
    </row>
    <row r="17" spans="1:10">
      <c r="A17" t="s">
        <v>219</v>
      </c>
      <c r="D17" s="108">
        <v>3082</v>
      </c>
      <c r="E17" s="4"/>
      <c r="F17" s="108">
        <v>1000</v>
      </c>
      <c r="G17" s="4"/>
      <c r="H17" s="112">
        <v>0</v>
      </c>
      <c r="J17" s="13">
        <v>0</v>
      </c>
    </row>
    <row r="18" spans="1:10">
      <c r="A18" t="s">
        <v>220</v>
      </c>
      <c r="D18" s="82">
        <v>0</v>
      </c>
      <c r="F18" s="82">
        <v>0</v>
      </c>
      <c r="H18" s="112">
        <v>0</v>
      </c>
      <c r="J18" s="13">
        <v>0</v>
      </c>
    </row>
    <row r="19" spans="1:10">
      <c r="D19" s="82"/>
      <c r="F19" s="82"/>
      <c r="H19" s="112"/>
      <c r="J19" s="13"/>
    </row>
    <row r="20" spans="1:10">
      <c r="A20" s="6" t="s">
        <v>221</v>
      </c>
      <c r="B20" s="6"/>
      <c r="C20" s="6"/>
      <c r="D20" s="116" t="s">
        <v>222</v>
      </c>
      <c r="E20" s="6"/>
      <c r="F20" s="109">
        <v>38600</v>
      </c>
      <c r="G20" s="8"/>
      <c r="H20" s="113">
        <f>H13-(H17+H18)</f>
        <v>39953.64</v>
      </c>
      <c r="I20" s="8"/>
      <c r="J20" s="15">
        <f>J13-(J17+J18)</f>
        <v>40608</v>
      </c>
    </row>
    <row r="21" spans="1:10">
      <c r="D21" s="82"/>
      <c r="F21" s="82"/>
      <c r="H21" s="112"/>
      <c r="J21" s="13"/>
    </row>
    <row r="22" spans="1:10">
      <c r="A22" s="7" t="s">
        <v>182</v>
      </c>
      <c r="B22" s="7"/>
      <c r="C22" s="7"/>
      <c r="D22" s="82"/>
      <c r="F22" s="82"/>
      <c r="H22" s="112"/>
      <c r="J22" s="13"/>
    </row>
    <row r="23" spans="1:10">
      <c r="D23" s="82"/>
      <c r="F23" s="82"/>
      <c r="H23" s="112"/>
      <c r="J23" s="13"/>
    </row>
    <row r="24" spans="1:10">
      <c r="A24" t="s">
        <v>223</v>
      </c>
      <c r="D24" s="108">
        <v>33788</v>
      </c>
      <c r="E24" s="4"/>
      <c r="F24" s="108">
        <v>37614</v>
      </c>
      <c r="G24" s="4"/>
      <c r="H24" s="111">
        <v>41061.82</v>
      </c>
      <c r="I24" s="4"/>
      <c r="J24" s="14">
        <v>40348</v>
      </c>
    </row>
    <row r="25" spans="1:10">
      <c r="A25" t="s">
        <v>224</v>
      </c>
      <c r="D25" s="108">
        <v>3826</v>
      </c>
      <c r="E25" s="4"/>
      <c r="F25" s="108">
        <v>2100</v>
      </c>
      <c r="G25" s="4"/>
      <c r="H25" s="114">
        <v>-714.18</v>
      </c>
      <c r="I25" s="5"/>
      <c r="J25" s="14">
        <f>J37</f>
        <v>260</v>
      </c>
    </row>
    <row r="26" spans="1:10">
      <c r="D26" s="82"/>
      <c r="F26" s="82"/>
      <c r="H26" s="111"/>
      <c r="I26" s="4"/>
      <c r="J26" s="13"/>
    </row>
    <row r="27" spans="1:10">
      <c r="A27" s="6" t="s">
        <v>185</v>
      </c>
      <c r="B27" s="6"/>
      <c r="C27" s="6"/>
      <c r="D27" s="109">
        <v>37614</v>
      </c>
      <c r="E27" s="8"/>
      <c r="F27" s="109">
        <v>39714</v>
      </c>
      <c r="G27" s="8"/>
      <c r="H27" s="113">
        <f>H24+H25</f>
        <v>40347.64</v>
      </c>
      <c r="I27" s="8"/>
      <c r="J27" s="15">
        <f>SUM(J24:J25)</f>
        <v>40608</v>
      </c>
    </row>
    <row r="28" spans="1:10">
      <c r="D28" s="82"/>
      <c r="F28" s="82"/>
      <c r="H28" s="112"/>
      <c r="J28" s="13"/>
    </row>
    <row r="29" spans="1:10">
      <c r="D29" s="82"/>
      <c r="F29" s="82"/>
      <c r="H29" s="111"/>
      <c r="I29" s="4"/>
      <c r="J29" s="13"/>
    </row>
    <row r="30" spans="1:10">
      <c r="A30" s="7" t="s">
        <v>225</v>
      </c>
      <c r="B30" s="7"/>
      <c r="C30" s="7"/>
      <c r="D30" s="82"/>
      <c r="F30" s="82"/>
      <c r="H30" s="111"/>
      <c r="I30" s="4"/>
      <c r="J30" s="13"/>
    </row>
    <row r="31" spans="1:10">
      <c r="D31" s="82"/>
      <c r="F31" s="82"/>
      <c r="H31" s="111"/>
      <c r="I31" s="4"/>
      <c r="J31" s="13"/>
    </row>
    <row r="32" spans="1:10">
      <c r="A32" t="s">
        <v>113</v>
      </c>
      <c r="D32" s="82"/>
      <c r="F32" s="82"/>
      <c r="H32" s="111"/>
      <c r="I32" s="4"/>
      <c r="J32" s="13"/>
    </row>
    <row r="33" spans="1:10">
      <c r="A33" t="s">
        <v>226</v>
      </c>
      <c r="D33" s="108">
        <v>3947</v>
      </c>
      <c r="E33" s="4"/>
      <c r="F33" s="108">
        <v>3650</v>
      </c>
      <c r="G33" s="4"/>
      <c r="H33" s="111">
        <v>4828</v>
      </c>
      <c r="I33" s="4"/>
      <c r="J33" s="14">
        <f>Membership!L35</f>
        <v>4900</v>
      </c>
    </row>
    <row r="34" spans="1:10">
      <c r="A34" t="s">
        <v>227</v>
      </c>
      <c r="D34" s="82">
        <v>894</v>
      </c>
      <c r="F34" s="82">
        <v>-450</v>
      </c>
      <c r="H34" s="114">
        <v>-2862</v>
      </c>
      <c r="I34" s="5"/>
      <c r="J34" s="16">
        <f>Cattlec!L43</f>
        <v>-2200</v>
      </c>
    </row>
    <row r="35" spans="1:10">
      <c r="A35" t="s">
        <v>164</v>
      </c>
      <c r="D35" s="108">
        <v>-1015</v>
      </c>
      <c r="E35" s="4"/>
      <c r="F35" s="82">
        <v>-1100</v>
      </c>
      <c r="H35" s="114">
        <v>-2681</v>
      </c>
      <c r="I35" s="5"/>
      <c r="J35" s="16">
        <f>Admin!L50</f>
        <v>-2440</v>
      </c>
    </row>
    <row r="36" spans="1:10">
      <c r="D36" s="82"/>
      <c r="F36" s="82"/>
      <c r="H36" s="111"/>
      <c r="I36" s="4"/>
      <c r="J36" s="13"/>
    </row>
    <row r="37" spans="1:10">
      <c r="A37" s="6" t="s">
        <v>228</v>
      </c>
      <c r="B37" s="6"/>
      <c r="C37" s="6"/>
      <c r="D37" s="117">
        <v>3826</v>
      </c>
      <c r="E37" s="8"/>
      <c r="F37" s="117">
        <v>2100</v>
      </c>
      <c r="G37" s="8"/>
      <c r="H37" s="118">
        <f>SUM(H33:H35)</f>
        <v>-715</v>
      </c>
      <c r="I37" s="8"/>
      <c r="J37" s="119">
        <f>SUM(J33:J36)</f>
        <v>260</v>
      </c>
    </row>
    <row r="38" spans="1:10">
      <c r="D38" s="83"/>
      <c r="F38" s="83"/>
      <c r="H38" s="115"/>
      <c r="J38" s="13"/>
    </row>
  </sheetData>
  <mergeCells count="2">
    <mergeCell ref="A1:J1"/>
    <mergeCell ref="A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A3063-797E-4C5C-BDF6-410D4F29A3BF}">
  <dimension ref="A1:I42"/>
  <sheetViews>
    <sheetView workbookViewId="0">
      <selection activeCell="A4" sqref="A4:I4"/>
    </sheetView>
  </sheetViews>
  <sheetFormatPr defaultRowHeight="15"/>
  <cols>
    <col min="5" max="5" width="13.42578125" bestFit="1" customWidth="1"/>
    <col min="9" max="9" width="19.5703125" customWidth="1"/>
  </cols>
  <sheetData>
    <row r="1" spans="1:9" ht="18">
      <c r="A1" s="215" t="s">
        <v>0</v>
      </c>
      <c r="B1" s="215"/>
      <c r="C1" s="215"/>
      <c r="D1" s="215"/>
      <c r="E1" s="215"/>
      <c r="F1" s="217"/>
      <c r="G1" s="217"/>
      <c r="H1" s="217"/>
      <c r="I1" s="217"/>
    </row>
    <row r="2" spans="1:9" ht="18">
      <c r="A2" s="17"/>
      <c r="B2" s="17"/>
      <c r="C2" s="17"/>
      <c r="D2" s="17"/>
      <c r="E2" s="17"/>
    </row>
    <row r="3" spans="1:9" ht="18">
      <c r="A3" s="215" t="s">
        <v>18</v>
      </c>
      <c r="B3" s="215"/>
      <c r="C3" s="215"/>
      <c r="D3" s="215"/>
      <c r="E3" s="215"/>
      <c r="F3" s="217"/>
      <c r="G3" s="217"/>
      <c r="H3" s="217"/>
      <c r="I3" s="217"/>
    </row>
    <row r="4" spans="1:9" ht="15.75">
      <c r="A4" s="218" t="s">
        <v>19</v>
      </c>
      <c r="B4" s="218"/>
      <c r="C4" s="218"/>
      <c r="D4" s="218"/>
      <c r="E4" s="218"/>
      <c r="F4" s="218"/>
      <c r="G4" s="218"/>
      <c r="H4" s="218"/>
      <c r="I4" s="218"/>
    </row>
    <row r="5" spans="1:9" ht="18" customHeight="1">
      <c r="A5" s="20"/>
      <c r="B5" s="21"/>
      <c r="C5" s="21"/>
      <c r="D5" s="21"/>
      <c r="E5" s="21"/>
      <c r="F5" s="21"/>
      <c r="G5" s="21"/>
      <c r="H5" s="21"/>
      <c r="I5" s="21"/>
    </row>
    <row r="6" spans="1:9" ht="15" customHeight="1"/>
    <row r="7" spans="1:9" ht="15" customHeight="1"/>
    <row r="8" spans="1:9" ht="15" customHeight="1">
      <c r="B8" s="29" t="s">
        <v>20</v>
      </c>
      <c r="E8" s="30">
        <v>36981</v>
      </c>
    </row>
    <row r="9" spans="1:9" ht="15" customHeight="1">
      <c r="B9" s="29"/>
    </row>
    <row r="10" spans="1:9">
      <c r="B10" s="29" t="s">
        <v>21</v>
      </c>
      <c r="E10" s="31">
        <v>1027756</v>
      </c>
    </row>
    <row r="11" spans="1:9">
      <c r="B11" s="29"/>
    </row>
    <row r="12" spans="1:9">
      <c r="B12" s="29" t="s">
        <v>22</v>
      </c>
      <c r="E12" t="s">
        <v>23</v>
      </c>
    </row>
    <row r="13" spans="1:9">
      <c r="B13" s="29"/>
    </row>
    <row r="14" spans="1:9">
      <c r="B14" s="29" t="s">
        <v>24</v>
      </c>
      <c r="E14" t="s">
        <v>25</v>
      </c>
    </row>
    <row r="15" spans="1:9">
      <c r="B15" s="29"/>
      <c r="E15" t="s">
        <v>26</v>
      </c>
    </row>
    <row r="16" spans="1:9">
      <c r="B16" s="29"/>
      <c r="E16" t="s">
        <v>27</v>
      </c>
    </row>
    <row r="17" spans="2:9">
      <c r="B17" s="29"/>
      <c r="E17" t="s">
        <v>28</v>
      </c>
    </row>
    <row r="18" spans="2:9">
      <c r="B18" s="29"/>
    </row>
    <row r="19" spans="2:9" ht="15" customHeight="1">
      <c r="B19" s="32" t="s">
        <v>29</v>
      </c>
      <c r="E19" s="219" t="s">
        <v>30</v>
      </c>
      <c r="F19" s="219"/>
      <c r="G19" s="219"/>
      <c r="H19" s="219"/>
      <c r="I19" s="219"/>
    </row>
    <row r="21" spans="2:9" ht="15" customHeight="1">
      <c r="B21" s="33" t="s">
        <v>31</v>
      </c>
      <c r="E21" s="219" t="s">
        <v>32</v>
      </c>
      <c r="F21" s="219"/>
      <c r="G21" s="219"/>
      <c r="H21" s="219"/>
      <c r="I21" s="219"/>
    </row>
    <row r="23" spans="2:9">
      <c r="B23" s="34" t="s">
        <v>33</v>
      </c>
    </row>
    <row r="24" spans="2:9">
      <c r="B24" s="29" t="s">
        <v>34</v>
      </c>
      <c r="E24" t="s">
        <v>35</v>
      </c>
    </row>
    <row r="25" spans="2:9">
      <c r="B25" s="29"/>
      <c r="E25" t="s">
        <v>36</v>
      </c>
    </row>
    <row r="26" spans="2:9">
      <c r="B26" s="29"/>
      <c r="E26" t="s">
        <v>37</v>
      </c>
    </row>
    <row r="27" spans="2:9">
      <c r="B27" s="29"/>
      <c r="E27" t="s">
        <v>38</v>
      </c>
    </row>
    <row r="28" spans="2:9">
      <c r="B28" s="29"/>
      <c r="E28" t="s">
        <v>39</v>
      </c>
    </row>
    <row r="29" spans="2:9">
      <c r="B29" s="29"/>
    </row>
    <row r="30" spans="2:9">
      <c r="B30" s="29" t="s">
        <v>40</v>
      </c>
      <c r="E30" t="s">
        <v>41</v>
      </c>
    </row>
    <row r="31" spans="2:9">
      <c r="E31" s="24" t="s">
        <v>42</v>
      </c>
    </row>
    <row r="32" spans="2:9">
      <c r="E32" t="s">
        <v>43</v>
      </c>
    </row>
    <row r="33" spans="2:7">
      <c r="E33" s="24" t="s">
        <v>44</v>
      </c>
    </row>
    <row r="36" spans="2:7">
      <c r="B36" s="29" t="s">
        <v>45</v>
      </c>
    </row>
    <row r="37" spans="2:7">
      <c r="B37" s="29" t="s">
        <v>46</v>
      </c>
      <c r="G37" s="35" t="s">
        <v>47</v>
      </c>
    </row>
    <row r="38" spans="2:7">
      <c r="B38" s="29" t="s">
        <v>48</v>
      </c>
      <c r="E38" s="24" t="s">
        <v>49</v>
      </c>
      <c r="G38" s="35" t="s">
        <v>50</v>
      </c>
    </row>
    <row r="39" spans="2:7">
      <c r="B39" s="29" t="s">
        <v>51</v>
      </c>
      <c r="E39" s="24" t="s">
        <v>52</v>
      </c>
      <c r="G39" s="35" t="s">
        <v>53</v>
      </c>
    </row>
    <row r="40" spans="2:7">
      <c r="B40" s="29" t="s">
        <v>54</v>
      </c>
      <c r="E40" s="24" t="s">
        <v>55</v>
      </c>
      <c r="G40" s="35" t="s">
        <v>56</v>
      </c>
    </row>
    <row r="41" spans="2:7">
      <c r="B41" s="29" t="s">
        <v>57</v>
      </c>
      <c r="E41" s="24" t="s">
        <v>58</v>
      </c>
      <c r="G41" s="35" t="s">
        <v>59</v>
      </c>
    </row>
    <row r="42" spans="2:7">
      <c r="B42" s="29" t="s">
        <v>60</v>
      </c>
      <c r="E42" s="24" t="s">
        <v>61</v>
      </c>
      <c r="G42" s="35" t="s">
        <v>62</v>
      </c>
    </row>
  </sheetData>
  <mergeCells count="5">
    <mergeCell ref="A1:I1"/>
    <mergeCell ref="A3:I3"/>
    <mergeCell ref="A4:I4"/>
    <mergeCell ref="E19:I19"/>
    <mergeCell ref="E21:I21"/>
  </mergeCells>
  <hyperlinks>
    <hyperlink ref="G38" r:id="rId1" xr:uid="{A36BD10F-0918-49C1-9D77-FCFB32769CD2}"/>
    <hyperlink ref="G39" r:id="rId2" xr:uid="{484E7C61-7C5A-4A20-9F2D-A2BE525ED340}"/>
    <hyperlink ref="G40" r:id="rId3" xr:uid="{095ADF3F-07B6-4C7B-9ED9-19B6D47F6F92}"/>
    <hyperlink ref="G41" r:id="rId4" xr:uid="{61891891-7772-414E-BFC4-FD9BEDC35CA3}"/>
    <hyperlink ref="G37" r:id="rId5" xr:uid="{9F869C36-88B3-49BE-97D6-173541E0A816}"/>
    <hyperlink ref="G42" r:id="rId6" xr:uid="{59E4E05D-E98F-4C57-ACDA-77BAA3B6AF1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C0CE1-C1BD-47AE-AE55-E1B9898654FA}">
  <dimension ref="A1:E29"/>
  <sheetViews>
    <sheetView workbookViewId="0">
      <selection activeCell="A2" sqref="A2:D2"/>
    </sheetView>
  </sheetViews>
  <sheetFormatPr defaultRowHeight="15"/>
  <cols>
    <col min="1" max="1" width="14.28515625" customWidth="1"/>
    <col min="3" max="3" width="12.28515625" customWidth="1"/>
    <col min="4" max="4" width="52.5703125" customWidth="1"/>
  </cols>
  <sheetData>
    <row r="1" spans="1:5" ht="15" customHeight="1">
      <c r="A1" s="215" t="s">
        <v>0</v>
      </c>
      <c r="B1" s="215"/>
      <c r="C1" s="215"/>
      <c r="D1" s="215"/>
      <c r="E1" s="215"/>
    </row>
    <row r="2" spans="1:5" ht="15" customHeight="1">
      <c r="A2" s="235" t="s">
        <v>7</v>
      </c>
      <c r="B2" s="235"/>
      <c r="C2" s="235"/>
      <c r="D2" s="235"/>
    </row>
    <row r="3" spans="1:5" ht="15" customHeight="1"/>
    <row r="4" spans="1:5">
      <c r="A4" s="36" t="s">
        <v>63</v>
      </c>
      <c r="B4" s="37"/>
      <c r="C4" s="37"/>
      <c r="D4" s="38"/>
    </row>
    <row r="5" spans="1:5" ht="15" customHeight="1">
      <c r="A5" s="39" t="s">
        <v>64</v>
      </c>
      <c r="B5" s="40"/>
      <c r="C5" s="40"/>
      <c r="D5" s="41"/>
    </row>
    <row r="6" spans="1:5">
      <c r="A6" s="39" t="s">
        <v>65</v>
      </c>
      <c r="B6" s="40"/>
      <c r="C6" s="40"/>
      <c r="D6" s="41"/>
    </row>
    <row r="7" spans="1:5">
      <c r="A7" s="39" t="s">
        <v>66</v>
      </c>
      <c r="B7" s="40"/>
      <c r="C7" s="40"/>
      <c r="D7" s="41"/>
    </row>
    <row r="8" spans="1:5">
      <c r="A8" s="39" t="s">
        <v>67</v>
      </c>
      <c r="B8" s="40"/>
      <c r="C8" s="40"/>
      <c r="D8" s="41"/>
    </row>
    <row r="9" spans="1:5">
      <c r="A9" s="42" t="s">
        <v>68</v>
      </c>
      <c r="B9" s="43"/>
      <c r="C9" s="43"/>
      <c r="D9" s="44"/>
    </row>
    <row r="10" spans="1:5">
      <c r="A10" s="45"/>
      <c r="B10" s="46"/>
      <c r="C10" s="46"/>
      <c r="D10" s="46"/>
    </row>
    <row r="11" spans="1:5">
      <c r="A11" s="236" t="s">
        <v>69</v>
      </c>
      <c r="B11" s="217"/>
      <c r="C11" s="217"/>
      <c r="D11" s="217"/>
    </row>
    <row r="12" spans="1:5">
      <c r="A12" s="237" t="s">
        <v>70</v>
      </c>
      <c r="B12" s="237"/>
      <c r="C12" s="237"/>
      <c r="D12" s="47" t="s">
        <v>71</v>
      </c>
    </row>
    <row r="13" spans="1:5" ht="15" customHeight="1">
      <c r="A13" s="238" t="s">
        <v>72</v>
      </c>
      <c r="B13" s="239"/>
      <c r="C13" s="240"/>
      <c r="D13" s="48"/>
    </row>
    <row r="14" spans="1:5" ht="76.5" customHeight="1">
      <c r="A14" s="241" t="s">
        <v>73</v>
      </c>
      <c r="B14" s="242"/>
      <c r="C14" s="243"/>
      <c r="D14" s="49"/>
    </row>
    <row r="15" spans="1:5" ht="63.75" customHeight="1">
      <c r="A15" s="244" t="s">
        <v>74</v>
      </c>
      <c r="B15" s="245"/>
      <c r="C15" s="246"/>
      <c r="D15" s="50" t="s">
        <v>75</v>
      </c>
    </row>
    <row r="16" spans="1:5" ht="153" customHeight="1">
      <c r="A16" s="220" t="s">
        <v>76</v>
      </c>
      <c r="B16" s="247"/>
      <c r="C16" s="248"/>
      <c r="D16" s="51" t="s">
        <v>77</v>
      </c>
    </row>
    <row r="17" spans="1:4" ht="15" customHeight="1">
      <c r="A17" s="223" t="s">
        <v>78</v>
      </c>
      <c r="B17" s="224"/>
      <c r="C17" s="224"/>
      <c r="D17" s="225"/>
    </row>
    <row r="18" spans="1:4" ht="127.5" customHeight="1">
      <c r="A18" s="249" t="s">
        <v>79</v>
      </c>
      <c r="B18" s="250"/>
      <c r="C18" s="251"/>
      <c r="D18" s="52" t="s">
        <v>80</v>
      </c>
    </row>
    <row r="19" spans="1:4" ht="15" customHeight="1">
      <c r="A19" s="223" t="s">
        <v>81</v>
      </c>
      <c r="B19" s="224"/>
      <c r="C19" s="224"/>
      <c r="D19" s="225"/>
    </row>
    <row r="20" spans="1:4" ht="127.5" customHeight="1">
      <c r="A20" s="232" t="s">
        <v>82</v>
      </c>
      <c r="B20" s="233"/>
      <c r="C20" s="234"/>
      <c r="D20" s="53" t="s">
        <v>83</v>
      </c>
    </row>
    <row r="21" spans="1:4" ht="15" customHeight="1">
      <c r="A21" s="223" t="s">
        <v>84</v>
      </c>
      <c r="B21" s="224"/>
      <c r="C21" s="224"/>
      <c r="D21" s="225"/>
    </row>
    <row r="22" spans="1:4" ht="63.75" customHeight="1">
      <c r="A22" s="226" t="s">
        <v>85</v>
      </c>
      <c r="B22" s="227"/>
      <c r="C22" s="227"/>
      <c r="D22" s="53" t="s">
        <v>86</v>
      </c>
    </row>
    <row r="23" spans="1:4" ht="15" customHeight="1">
      <c r="A23" s="228" t="s">
        <v>87</v>
      </c>
      <c r="B23" s="228"/>
      <c r="C23" s="228"/>
      <c r="D23" s="228"/>
    </row>
    <row r="24" spans="1:4" ht="76.5" customHeight="1">
      <c r="A24" s="226"/>
      <c r="B24" s="227"/>
      <c r="C24" s="227"/>
      <c r="D24" s="53" t="s">
        <v>88</v>
      </c>
    </row>
    <row r="25" spans="1:4" ht="15" customHeight="1">
      <c r="A25" s="223" t="s">
        <v>89</v>
      </c>
      <c r="B25" s="224"/>
      <c r="C25" s="224"/>
      <c r="D25" s="225"/>
    </row>
    <row r="26" spans="1:4" ht="51" customHeight="1">
      <c r="A26" s="229" t="s">
        <v>90</v>
      </c>
      <c r="B26" s="230"/>
      <c r="C26" s="231"/>
      <c r="D26" s="54" t="s">
        <v>91</v>
      </c>
    </row>
    <row r="27" spans="1:4" ht="76.5" customHeight="1">
      <c r="A27" s="220" t="s">
        <v>92</v>
      </c>
      <c r="B27" s="221"/>
      <c r="C27" s="222"/>
      <c r="D27" s="55" t="s">
        <v>93</v>
      </c>
    </row>
    <row r="28" spans="1:4" ht="15" customHeight="1">
      <c r="A28" s="223" t="s">
        <v>94</v>
      </c>
      <c r="B28" s="224"/>
      <c r="C28" s="224"/>
      <c r="D28" s="225"/>
    </row>
    <row r="29" spans="1:4" ht="51" customHeight="1">
      <c r="A29" s="226" t="s">
        <v>95</v>
      </c>
      <c r="B29" s="227"/>
      <c r="C29" s="227"/>
      <c r="D29" s="53"/>
    </row>
  </sheetData>
  <mergeCells count="21">
    <mergeCell ref="A20:C20"/>
    <mergeCell ref="A1:E1"/>
    <mergeCell ref="A2:D2"/>
    <mergeCell ref="A11:D11"/>
    <mergeCell ref="A12:C12"/>
    <mergeCell ref="A13:C13"/>
    <mergeCell ref="A14:C14"/>
    <mergeCell ref="A15:C15"/>
    <mergeCell ref="A16:C16"/>
    <mergeCell ref="A17:D17"/>
    <mergeCell ref="A18:C18"/>
    <mergeCell ref="A19:D19"/>
    <mergeCell ref="A27:C27"/>
    <mergeCell ref="A28:D28"/>
    <mergeCell ref="A29:C29"/>
    <mergeCell ref="A21:D21"/>
    <mergeCell ref="A22:C22"/>
    <mergeCell ref="A23:D23"/>
    <mergeCell ref="A24:C24"/>
    <mergeCell ref="A25:D25"/>
    <mergeCell ref="A26:C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L37"/>
  <sheetViews>
    <sheetView topLeftCell="A10" workbookViewId="0">
      <selection activeCell="K13" sqref="K13"/>
    </sheetView>
  </sheetViews>
  <sheetFormatPr defaultRowHeight="15"/>
  <sheetData>
    <row r="3" spans="1:12" ht="18.75">
      <c r="C3" s="252" t="s">
        <v>96</v>
      </c>
      <c r="D3" s="252"/>
      <c r="E3" s="252"/>
      <c r="F3" s="252"/>
      <c r="G3" s="252"/>
      <c r="H3" s="252"/>
      <c r="I3" s="252"/>
      <c r="J3" s="252"/>
    </row>
    <row r="6" spans="1:12">
      <c r="L6" s="110"/>
    </row>
    <row r="7" spans="1:12">
      <c r="D7" s="140" t="s">
        <v>97</v>
      </c>
      <c r="E7" s="125"/>
      <c r="F7" s="140" t="s">
        <v>97</v>
      </c>
      <c r="G7" s="125"/>
      <c r="H7" s="140" t="s">
        <v>98</v>
      </c>
      <c r="I7" s="125"/>
      <c r="J7" s="141" t="s">
        <v>98</v>
      </c>
      <c r="K7" s="200" t="s">
        <v>99</v>
      </c>
      <c r="L7" s="142" t="s">
        <v>100</v>
      </c>
    </row>
    <row r="8" spans="1:12">
      <c r="D8" s="124" t="s">
        <v>101</v>
      </c>
      <c r="E8" s="125"/>
      <c r="F8" s="124" t="s">
        <v>102</v>
      </c>
      <c r="G8" s="125"/>
      <c r="H8" s="124" t="s">
        <v>101</v>
      </c>
      <c r="I8" s="125"/>
      <c r="J8" s="126" t="s">
        <v>102</v>
      </c>
      <c r="K8" s="201" t="s">
        <v>103</v>
      </c>
      <c r="L8" s="127" t="s">
        <v>101</v>
      </c>
    </row>
    <row r="9" spans="1:12">
      <c r="D9" s="82"/>
      <c r="F9" s="82"/>
      <c r="H9" s="82"/>
      <c r="J9" s="112"/>
      <c r="K9" s="198"/>
      <c r="L9" s="128"/>
    </row>
    <row r="10" spans="1:12">
      <c r="A10" s="7" t="s">
        <v>104</v>
      </c>
      <c r="B10" s="7"/>
      <c r="D10" s="82"/>
      <c r="F10" s="82"/>
      <c r="H10" s="82"/>
      <c r="J10" s="112"/>
      <c r="K10" s="198"/>
      <c r="L10" s="128"/>
    </row>
    <row r="11" spans="1:12">
      <c r="A11" s="6" t="s">
        <v>105</v>
      </c>
      <c r="D11" s="82"/>
      <c r="F11" s="82"/>
      <c r="H11" s="82"/>
      <c r="J11" s="112"/>
      <c r="K11" s="198"/>
      <c r="L11" s="128"/>
    </row>
    <row r="12" spans="1:12">
      <c r="A12" t="s">
        <v>106</v>
      </c>
      <c r="D12" s="82">
        <v>6500</v>
      </c>
      <c r="F12" s="82">
        <v>6315</v>
      </c>
      <c r="H12" s="82">
        <v>6300</v>
      </c>
      <c r="J12" s="112">
        <v>5335</v>
      </c>
      <c r="K12" s="199">
        <f>(J12-H12)/J12*100</f>
        <v>-18.088097469540767</v>
      </c>
      <c r="L12" s="154">
        <v>5500</v>
      </c>
    </row>
    <row r="13" spans="1:12">
      <c r="A13" t="s">
        <v>107</v>
      </c>
      <c r="D13" s="82">
        <v>1000</v>
      </c>
      <c r="F13" s="82">
        <v>535</v>
      </c>
      <c r="H13" s="82">
        <v>500</v>
      </c>
      <c r="J13" s="112">
        <v>1245</v>
      </c>
      <c r="K13" s="199">
        <f t="shared" ref="K13:K35" si="0">(J13-H13)/J13*100</f>
        <v>59.839357429718874</v>
      </c>
      <c r="L13" s="128">
        <v>1250</v>
      </c>
    </row>
    <row r="14" spans="1:12">
      <c r="A14" t="s">
        <v>108</v>
      </c>
      <c r="D14" s="82">
        <v>400</v>
      </c>
      <c r="F14" s="82">
        <v>150</v>
      </c>
      <c r="H14" s="82">
        <v>150</v>
      </c>
      <c r="J14" s="112">
        <v>450</v>
      </c>
      <c r="K14" s="199">
        <f t="shared" si="0"/>
        <v>66.666666666666657</v>
      </c>
      <c r="L14" s="128">
        <v>450</v>
      </c>
    </row>
    <row r="15" spans="1:12">
      <c r="D15" s="82">
        <v>7900</v>
      </c>
      <c r="F15" s="82">
        <v>7000</v>
      </c>
      <c r="H15" s="157">
        <v>6950</v>
      </c>
      <c r="I15" s="2"/>
      <c r="J15" s="156">
        <f>SUM(J12:J14)</f>
        <v>7030</v>
      </c>
      <c r="K15" s="199">
        <f t="shared" si="0"/>
        <v>1.1379800853485065</v>
      </c>
      <c r="L15" s="154">
        <f>SUM(L12:L14)</f>
        <v>7200</v>
      </c>
    </row>
    <row r="16" spans="1:12">
      <c r="D16" s="82"/>
      <c r="F16" s="82"/>
      <c r="H16" s="82"/>
      <c r="J16" s="112"/>
      <c r="K16" s="199"/>
      <c r="L16" s="128"/>
    </row>
    <row r="17" spans="1:12" ht="15.75">
      <c r="A17" s="6" t="s">
        <v>109</v>
      </c>
      <c r="D17" s="82"/>
      <c r="E17" s="1"/>
      <c r="F17" s="82"/>
      <c r="H17" s="82"/>
      <c r="J17" s="112"/>
      <c r="K17" s="199"/>
      <c r="L17" s="128"/>
    </row>
    <row r="18" spans="1:12">
      <c r="A18" t="s">
        <v>110</v>
      </c>
      <c r="D18" s="82"/>
      <c r="F18" s="82"/>
      <c r="H18" s="82"/>
      <c r="J18" s="112"/>
      <c r="K18" s="199"/>
      <c r="L18" s="128"/>
    </row>
    <row r="19" spans="1:12">
      <c r="A19" t="s">
        <v>111</v>
      </c>
      <c r="D19" s="82">
        <v>100</v>
      </c>
      <c r="F19" s="82">
        <v>112</v>
      </c>
      <c r="H19" s="82">
        <v>150</v>
      </c>
      <c r="J19" s="112">
        <v>251</v>
      </c>
      <c r="K19" s="199">
        <f t="shared" si="0"/>
        <v>40.239043824701191</v>
      </c>
      <c r="L19" s="128">
        <v>250</v>
      </c>
    </row>
    <row r="20" spans="1:12">
      <c r="A20" t="s">
        <v>112</v>
      </c>
      <c r="D20" s="82">
        <v>50</v>
      </c>
      <c r="F20" s="82">
        <v>0</v>
      </c>
      <c r="H20" s="82">
        <v>50</v>
      </c>
      <c r="J20" s="112">
        <v>0</v>
      </c>
      <c r="K20" s="199"/>
      <c r="L20" s="128">
        <v>50</v>
      </c>
    </row>
    <row r="21" spans="1:12">
      <c r="D21" s="82">
        <v>150</v>
      </c>
      <c r="F21" s="82">
        <v>112</v>
      </c>
      <c r="H21" s="157">
        <v>200</v>
      </c>
      <c r="I21" s="3"/>
      <c r="J21" s="156">
        <f>SUM(J19:J20)</f>
        <v>251</v>
      </c>
      <c r="K21" s="199">
        <f t="shared" si="0"/>
        <v>20.318725099601593</v>
      </c>
      <c r="L21" s="128">
        <f>SUM(L19:L20)</f>
        <v>300</v>
      </c>
    </row>
    <row r="22" spans="1:12">
      <c r="D22" s="82"/>
      <c r="F22" s="82"/>
      <c r="H22" s="82"/>
      <c r="J22" s="156"/>
      <c r="K22" s="199"/>
      <c r="L22" s="128"/>
    </row>
    <row r="23" spans="1:12">
      <c r="A23" s="6" t="s">
        <v>113</v>
      </c>
      <c r="B23" s="6"/>
      <c r="C23" s="6"/>
      <c r="D23" s="116">
        <v>7750</v>
      </c>
      <c r="E23" s="6"/>
      <c r="F23" s="116">
        <v>6888</v>
      </c>
      <c r="G23" s="6"/>
      <c r="H23" s="149">
        <v>6750</v>
      </c>
      <c r="I23" s="9"/>
      <c r="J23" s="150">
        <f>J15-J21</f>
        <v>6779</v>
      </c>
      <c r="K23" s="199">
        <f t="shared" si="0"/>
        <v>0.42779170969169494</v>
      </c>
      <c r="L23" s="155">
        <f>L15-L21</f>
        <v>6900</v>
      </c>
    </row>
    <row r="24" spans="1:12">
      <c r="D24" s="82"/>
      <c r="F24" s="82"/>
      <c r="H24" s="82"/>
      <c r="J24" s="112"/>
      <c r="K24" s="199"/>
      <c r="L24" s="128"/>
    </row>
    <row r="25" spans="1:12">
      <c r="A25" s="7" t="s">
        <v>114</v>
      </c>
      <c r="D25" s="82"/>
      <c r="F25" s="82"/>
      <c r="H25" s="82"/>
      <c r="J25" s="112"/>
      <c r="K25" s="199"/>
      <c r="L25" s="128"/>
    </row>
    <row r="26" spans="1:12">
      <c r="A26" s="6" t="s">
        <v>105</v>
      </c>
      <c r="D26" s="82"/>
      <c r="F26" s="82"/>
      <c r="H26" s="82"/>
      <c r="J26" s="112"/>
      <c r="K26" s="199"/>
      <c r="L26" s="128"/>
    </row>
    <row r="27" spans="1:12">
      <c r="A27" t="s">
        <v>115</v>
      </c>
      <c r="D27" s="82">
        <v>200</v>
      </c>
      <c r="F27" s="82">
        <v>80</v>
      </c>
      <c r="H27" s="82">
        <v>100</v>
      </c>
      <c r="J27" s="112">
        <v>0</v>
      </c>
      <c r="K27" s="199"/>
      <c r="L27" s="128">
        <v>100</v>
      </c>
    </row>
    <row r="28" spans="1:12">
      <c r="D28" s="82"/>
      <c r="F28" s="82"/>
      <c r="H28" s="82"/>
      <c r="J28" s="112"/>
      <c r="K28" s="199"/>
      <c r="L28" s="128"/>
    </row>
    <row r="29" spans="1:12">
      <c r="A29" t="s">
        <v>109</v>
      </c>
      <c r="D29" s="82"/>
      <c r="F29" s="82"/>
      <c r="H29" s="82"/>
      <c r="J29" s="112"/>
      <c r="K29" s="199"/>
      <c r="L29" s="128"/>
    </row>
    <row r="30" spans="1:12">
      <c r="A30" t="s">
        <v>111</v>
      </c>
      <c r="D30" s="82">
        <v>500</v>
      </c>
      <c r="F30" s="82">
        <v>106</v>
      </c>
      <c r="H30" s="82">
        <v>150</v>
      </c>
      <c r="J30" s="112">
        <v>19</v>
      </c>
      <c r="K30" s="199">
        <f t="shared" si="0"/>
        <v>-689.47368421052624</v>
      </c>
      <c r="L30" s="128">
        <v>50</v>
      </c>
    </row>
    <row r="31" spans="1:12">
      <c r="A31" t="s">
        <v>116</v>
      </c>
      <c r="D31" s="82">
        <v>4000</v>
      </c>
      <c r="F31" s="82">
        <v>2915</v>
      </c>
      <c r="H31" s="82">
        <v>3000</v>
      </c>
      <c r="J31" s="112">
        <v>1932</v>
      </c>
      <c r="K31" s="199">
        <f t="shared" si="0"/>
        <v>-55.279503105590067</v>
      </c>
      <c r="L31" s="128">
        <v>2000</v>
      </c>
    </row>
    <row r="32" spans="1:12">
      <c r="A32" t="s">
        <v>117</v>
      </c>
      <c r="D32" s="82">
        <v>100</v>
      </c>
      <c r="F32" s="82">
        <v>0</v>
      </c>
      <c r="H32" s="82">
        <v>50</v>
      </c>
      <c r="J32" s="112">
        <v>0</v>
      </c>
      <c r="K32" s="199"/>
      <c r="L32" s="128">
        <v>50</v>
      </c>
    </row>
    <row r="33" spans="1:12">
      <c r="D33" s="82">
        <v>4600</v>
      </c>
      <c r="F33" s="82">
        <v>3021</v>
      </c>
      <c r="H33" s="157">
        <f>SUM(H30:H32)-H27</f>
        <v>3100</v>
      </c>
      <c r="I33" s="3"/>
      <c r="J33" s="156">
        <f>SUM(J30:J32)</f>
        <v>1951</v>
      </c>
      <c r="K33" s="199">
        <f t="shared" si="0"/>
        <v>-58.892875448487956</v>
      </c>
      <c r="L33" s="128">
        <f>SUM(L30:L32)</f>
        <v>2100</v>
      </c>
    </row>
    <row r="34" spans="1:12">
      <c r="D34" s="82"/>
      <c r="F34" s="82"/>
      <c r="H34" s="82"/>
      <c r="J34" s="112"/>
      <c r="K34" s="199"/>
      <c r="L34" s="128"/>
    </row>
    <row r="35" spans="1:12">
      <c r="A35" s="7" t="s">
        <v>118</v>
      </c>
      <c r="B35" s="7"/>
      <c r="C35" s="6"/>
      <c r="D35" s="158">
        <v>3350</v>
      </c>
      <c r="E35" s="6"/>
      <c r="F35" s="152">
        <f>F23-(F30+F31+F32-F27)</f>
        <v>3947</v>
      </c>
      <c r="G35" s="6"/>
      <c r="H35" s="158">
        <f>H23-H33</f>
        <v>3650</v>
      </c>
      <c r="I35" s="12"/>
      <c r="J35" s="159">
        <f>J23-J33</f>
        <v>4828</v>
      </c>
      <c r="K35" s="202">
        <f t="shared" si="0"/>
        <v>24.399337199668601</v>
      </c>
      <c r="L35" s="160">
        <f>L23+L27-L33</f>
        <v>4900</v>
      </c>
    </row>
    <row r="36" spans="1:12">
      <c r="D36" s="83"/>
      <c r="F36" s="83"/>
      <c r="H36" s="83"/>
      <c r="J36" s="115"/>
      <c r="K36" s="203"/>
      <c r="L36" s="132"/>
    </row>
    <row r="37" spans="1:12">
      <c r="A37" s="7"/>
      <c r="B37" s="7"/>
      <c r="C37" s="7"/>
      <c r="L37" s="4"/>
    </row>
  </sheetData>
  <mergeCells count="1">
    <mergeCell ref="C3:J3"/>
  </mergeCells>
  <printOptions headings="1" gridLine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L44"/>
  <sheetViews>
    <sheetView topLeftCell="A10" workbookViewId="0">
      <selection activeCell="M38" sqref="M38"/>
    </sheetView>
  </sheetViews>
  <sheetFormatPr defaultRowHeight="15"/>
  <sheetData>
    <row r="3" spans="1:12" ht="18.75">
      <c r="C3" s="253" t="s">
        <v>119</v>
      </c>
      <c r="D3" s="253"/>
      <c r="E3" s="253"/>
      <c r="F3" s="253"/>
      <c r="G3" s="253"/>
      <c r="H3" s="253"/>
      <c r="I3" s="253"/>
      <c r="J3" s="253"/>
    </row>
    <row r="6" spans="1:12">
      <c r="L6" s="110"/>
    </row>
    <row r="7" spans="1:12">
      <c r="D7" s="140" t="s">
        <v>97</v>
      </c>
      <c r="E7" s="125"/>
      <c r="F7" s="140" t="s">
        <v>97</v>
      </c>
      <c r="G7" s="125"/>
      <c r="H7" s="140" t="s">
        <v>98</v>
      </c>
      <c r="I7" s="125"/>
      <c r="J7" s="141" t="s">
        <v>98</v>
      </c>
      <c r="K7" s="200" t="s">
        <v>99</v>
      </c>
      <c r="L7" s="142" t="s">
        <v>100</v>
      </c>
    </row>
    <row r="8" spans="1:12">
      <c r="D8" s="124" t="s">
        <v>101</v>
      </c>
      <c r="E8" s="125"/>
      <c r="F8" s="124" t="s">
        <v>102</v>
      </c>
      <c r="G8" s="125"/>
      <c r="H8" s="124" t="s">
        <v>101</v>
      </c>
      <c r="I8" s="125"/>
      <c r="J8" s="126" t="s">
        <v>102</v>
      </c>
      <c r="K8" s="201" t="s">
        <v>120</v>
      </c>
      <c r="L8" s="127" t="s">
        <v>101</v>
      </c>
    </row>
    <row r="9" spans="1:12">
      <c r="A9" s="7" t="s">
        <v>121</v>
      </c>
      <c r="B9" s="7"/>
      <c r="D9" s="82"/>
      <c r="F9" s="82"/>
      <c r="H9" s="82"/>
      <c r="J9" s="112"/>
      <c r="K9" s="198"/>
      <c r="L9" s="128"/>
    </row>
    <row r="10" spans="1:12">
      <c r="A10" s="6" t="s">
        <v>105</v>
      </c>
      <c r="D10" s="82"/>
      <c r="F10" s="82"/>
      <c r="H10" s="82"/>
      <c r="J10" s="112"/>
      <c r="K10" s="198"/>
      <c r="L10" s="128"/>
    </row>
    <row r="11" spans="1:12">
      <c r="A11" t="s">
        <v>122</v>
      </c>
      <c r="D11" s="82">
        <v>2500</v>
      </c>
      <c r="F11" s="82">
        <v>1170</v>
      </c>
      <c r="H11" s="82">
        <v>1200</v>
      </c>
      <c r="J11" s="112">
        <v>1480</v>
      </c>
      <c r="K11" s="199">
        <f>(J11-H11)/H11*100</f>
        <v>23.333333333333332</v>
      </c>
      <c r="L11" s="128">
        <v>1500</v>
      </c>
    </row>
    <row r="12" spans="1:12">
      <c r="A12" t="s">
        <v>123</v>
      </c>
      <c r="D12" s="82">
        <v>2000</v>
      </c>
      <c r="F12" s="82">
        <v>755</v>
      </c>
      <c r="H12" s="82">
        <v>750</v>
      </c>
      <c r="J12" s="112">
        <v>985</v>
      </c>
      <c r="K12" s="199">
        <f t="shared" ref="K12:K14" si="0">(J12-H12)/H12*100</f>
        <v>31.333333333333336</v>
      </c>
      <c r="L12" s="128">
        <v>1000</v>
      </c>
    </row>
    <row r="13" spans="1:12">
      <c r="A13" t="s">
        <v>124</v>
      </c>
      <c r="D13" s="82"/>
      <c r="F13" s="82">
        <v>40</v>
      </c>
      <c r="H13" s="82">
        <v>0</v>
      </c>
      <c r="J13" s="112">
        <v>5</v>
      </c>
      <c r="K13" s="199"/>
      <c r="L13" s="128">
        <v>200</v>
      </c>
    </row>
    <row r="14" spans="1:12">
      <c r="D14" s="116">
        <v>4500</v>
      </c>
      <c r="E14" s="6"/>
      <c r="F14" s="116">
        <v>1965</v>
      </c>
      <c r="G14" s="6"/>
      <c r="H14" s="149">
        <v>1950</v>
      </c>
      <c r="I14" s="9"/>
      <c r="J14" s="150">
        <f>SUM(J11:J13)</f>
        <v>2470</v>
      </c>
      <c r="K14" s="199">
        <f t="shared" si="0"/>
        <v>26.666666666666668</v>
      </c>
      <c r="L14" s="129">
        <f>SUM(L11:L13)</f>
        <v>2700</v>
      </c>
    </row>
    <row r="15" spans="1:12">
      <c r="D15" s="82"/>
      <c r="F15" s="82"/>
      <c r="H15" s="82"/>
      <c r="J15" s="112"/>
      <c r="K15" s="199"/>
      <c r="L15" s="128"/>
    </row>
    <row r="16" spans="1:12">
      <c r="A16" s="6" t="s">
        <v>125</v>
      </c>
      <c r="D16" s="82"/>
      <c r="F16" s="82"/>
      <c r="H16" s="82"/>
      <c r="J16" s="112"/>
      <c r="K16" s="199"/>
      <c r="L16" s="128"/>
    </row>
    <row r="17" spans="1:12">
      <c r="A17" t="s">
        <v>126</v>
      </c>
      <c r="D17" s="82">
        <v>200</v>
      </c>
      <c r="F17" s="82">
        <v>0</v>
      </c>
      <c r="H17" s="82">
        <v>1000</v>
      </c>
      <c r="J17" s="112"/>
      <c r="K17" s="199"/>
      <c r="L17" s="128"/>
    </row>
    <row r="18" spans="1:12">
      <c r="A18" t="s">
        <v>111</v>
      </c>
      <c r="D18" s="82"/>
      <c r="F18" s="82"/>
      <c r="H18" s="82"/>
      <c r="J18" s="112">
        <v>516</v>
      </c>
      <c r="K18" s="199"/>
      <c r="L18" s="128">
        <v>800</v>
      </c>
    </row>
    <row r="19" spans="1:12">
      <c r="A19" t="s">
        <v>127</v>
      </c>
      <c r="D19" s="82"/>
      <c r="F19" s="82"/>
      <c r="H19" s="82"/>
      <c r="J19" s="112"/>
      <c r="K19" s="199"/>
      <c r="L19" s="128"/>
    </row>
    <row r="20" spans="1:12">
      <c r="A20" t="s">
        <v>124</v>
      </c>
      <c r="D20" s="82"/>
      <c r="F20" s="82"/>
      <c r="H20" s="82"/>
      <c r="J20" s="112"/>
      <c r="K20" s="199"/>
      <c r="L20" s="128">
        <v>350</v>
      </c>
    </row>
    <row r="21" spans="1:12">
      <c r="D21" s="116">
        <v>200</v>
      </c>
      <c r="E21" s="6"/>
      <c r="F21" s="116">
        <v>0</v>
      </c>
      <c r="G21" s="6"/>
      <c r="H21" s="116">
        <v>0</v>
      </c>
      <c r="I21" s="6"/>
      <c r="J21" s="135">
        <f>SUM(J17:J20)</f>
        <v>516</v>
      </c>
      <c r="K21" s="204"/>
      <c r="L21" s="129">
        <f>SUM(L17:L20)</f>
        <v>1150</v>
      </c>
    </row>
    <row r="22" spans="1:12">
      <c r="D22" s="82"/>
      <c r="F22" s="82"/>
      <c r="H22" s="82"/>
      <c r="J22" s="112"/>
      <c r="K22" s="199"/>
      <c r="L22" s="128"/>
    </row>
    <row r="23" spans="1:12">
      <c r="A23" s="6" t="s">
        <v>118</v>
      </c>
      <c r="B23" s="6"/>
      <c r="C23" s="6"/>
      <c r="D23" s="116">
        <v>4300</v>
      </c>
      <c r="E23" s="6"/>
      <c r="F23" s="116">
        <v>1965</v>
      </c>
      <c r="G23" s="6"/>
      <c r="H23" s="207">
        <v>950</v>
      </c>
      <c r="I23" s="149"/>
      <c r="J23" s="208">
        <f>J14-J21</f>
        <v>1954</v>
      </c>
      <c r="K23" s="205">
        <f t="shared" ref="K23" si="1">(J23-H23)/H23*100</f>
        <v>105.68421052631578</v>
      </c>
      <c r="L23" s="206">
        <f>L14-L21</f>
        <v>1550</v>
      </c>
    </row>
    <row r="24" spans="1:12">
      <c r="D24" s="82"/>
      <c r="F24" s="82"/>
      <c r="H24" s="82"/>
      <c r="J24" s="112"/>
      <c r="K24" s="199"/>
      <c r="L24" s="128"/>
    </row>
    <row r="25" spans="1:12">
      <c r="A25" s="7" t="s">
        <v>128</v>
      </c>
      <c r="B25" s="7"/>
      <c r="C25" s="7"/>
      <c r="D25" s="151"/>
      <c r="F25" s="82"/>
      <c r="H25" s="82"/>
      <c r="J25" s="112"/>
      <c r="K25" s="199"/>
      <c r="L25" s="128"/>
    </row>
    <row r="26" spans="1:12">
      <c r="A26" s="6" t="s">
        <v>105</v>
      </c>
      <c r="D26" s="82"/>
      <c r="F26" s="82"/>
      <c r="H26" s="82"/>
      <c r="J26" s="112"/>
      <c r="K26" s="199"/>
      <c r="L26" s="128"/>
    </row>
    <row r="27" spans="1:12">
      <c r="A27" t="s">
        <v>129</v>
      </c>
      <c r="D27" s="82"/>
      <c r="F27" s="82"/>
      <c r="H27" s="82"/>
      <c r="J27" s="111">
        <v>491.8</v>
      </c>
      <c r="K27" s="199"/>
      <c r="L27" s="128">
        <v>300</v>
      </c>
    </row>
    <row r="28" spans="1:12">
      <c r="D28" s="82"/>
      <c r="F28" s="82"/>
      <c r="H28" s="82"/>
      <c r="J28" s="111"/>
      <c r="K28" s="199"/>
      <c r="L28" s="128"/>
    </row>
    <row r="29" spans="1:12">
      <c r="A29" s="6" t="s">
        <v>125</v>
      </c>
      <c r="D29" s="82"/>
      <c r="F29" s="82"/>
      <c r="H29" s="82"/>
      <c r="J29" s="111"/>
      <c r="K29" s="199"/>
      <c r="L29" s="128"/>
    </row>
    <row r="30" spans="1:12">
      <c r="A30" t="s">
        <v>115</v>
      </c>
      <c r="D30" s="82"/>
      <c r="F30" s="82"/>
      <c r="H30" s="82"/>
      <c r="J30" s="111"/>
      <c r="K30" s="199"/>
      <c r="L30" s="128"/>
    </row>
    <row r="31" spans="1:12">
      <c r="A31" t="s">
        <v>130</v>
      </c>
      <c r="D31" s="82">
        <v>50</v>
      </c>
      <c r="F31" s="82">
        <v>0</v>
      </c>
      <c r="H31" s="82">
        <v>0</v>
      </c>
      <c r="J31" s="111">
        <v>323.8</v>
      </c>
      <c r="K31" s="199"/>
      <c r="L31" s="128">
        <v>350</v>
      </c>
    </row>
    <row r="32" spans="1:12">
      <c r="A32" t="s">
        <v>131</v>
      </c>
      <c r="D32" s="82"/>
      <c r="F32" s="82"/>
      <c r="H32" s="82"/>
      <c r="J32" s="111">
        <v>3215.09</v>
      </c>
      <c r="K32" s="199"/>
      <c r="L32" s="128">
        <v>2000</v>
      </c>
    </row>
    <row r="33" spans="1:12">
      <c r="A33" t="s">
        <v>132</v>
      </c>
      <c r="D33" s="82">
        <v>500</v>
      </c>
      <c r="F33" s="82">
        <v>523</v>
      </c>
      <c r="H33" s="82">
        <v>500</v>
      </c>
      <c r="J33" s="111">
        <v>532</v>
      </c>
      <c r="K33" s="199">
        <f t="shared" ref="K33:K43" si="2">(J33-H33)/H33*100</f>
        <v>6.4</v>
      </c>
      <c r="L33" s="128">
        <v>600</v>
      </c>
    </row>
    <row r="34" spans="1:12">
      <c r="A34" t="s">
        <v>133</v>
      </c>
      <c r="D34" s="82"/>
      <c r="F34" s="82"/>
      <c r="H34" s="82"/>
      <c r="J34" s="111">
        <v>401.7</v>
      </c>
      <c r="K34" s="199"/>
      <c r="L34" s="128">
        <v>200</v>
      </c>
    </row>
    <row r="35" spans="1:12">
      <c r="A35" t="s">
        <v>134</v>
      </c>
      <c r="D35" s="82">
        <v>50</v>
      </c>
      <c r="F35" s="82">
        <v>0</v>
      </c>
      <c r="H35" s="82">
        <v>50</v>
      </c>
      <c r="J35" s="111">
        <v>163.80000000000001</v>
      </c>
      <c r="K35" s="199">
        <f t="shared" si="2"/>
        <v>227.60000000000002</v>
      </c>
      <c r="L35" s="128">
        <v>200</v>
      </c>
    </row>
    <row r="36" spans="1:12">
      <c r="A36" t="s">
        <v>135</v>
      </c>
      <c r="D36" s="82"/>
      <c r="F36" s="82">
        <v>548</v>
      </c>
      <c r="H36" s="82">
        <v>550</v>
      </c>
      <c r="J36" s="111">
        <v>548</v>
      </c>
      <c r="K36" s="199"/>
      <c r="L36" s="128">
        <v>550</v>
      </c>
    </row>
    <row r="37" spans="1:12">
      <c r="A37" t="s">
        <v>136</v>
      </c>
      <c r="D37" s="82">
        <v>1000</v>
      </c>
      <c r="F37" s="82">
        <v>0</v>
      </c>
      <c r="H37" s="82">
        <v>300</v>
      </c>
      <c r="J37" s="111">
        <v>124</v>
      </c>
      <c r="K37" s="199">
        <f t="shared" si="2"/>
        <v>-58.666666666666664</v>
      </c>
      <c r="L37" s="128">
        <v>150</v>
      </c>
    </row>
    <row r="38" spans="1:12">
      <c r="D38" s="82">
        <v>1600</v>
      </c>
      <c r="F38" s="82">
        <v>1071</v>
      </c>
      <c r="H38" s="82">
        <v>1400</v>
      </c>
      <c r="J38" s="111">
        <f>SUM(J31:J37)</f>
        <v>5308.39</v>
      </c>
      <c r="K38" s="199">
        <f t="shared" si="2"/>
        <v>279.17071428571433</v>
      </c>
      <c r="L38" s="128">
        <f>SUM(L31:L37)</f>
        <v>4050</v>
      </c>
    </row>
    <row r="39" spans="1:12">
      <c r="D39" s="82"/>
      <c r="F39" s="82"/>
      <c r="H39" s="82"/>
      <c r="J39" s="111"/>
      <c r="K39" s="199"/>
      <c r="L39" s="128"/>
    </row>
    <row r="40" spans="1:12">
      <c r="A40" s="6" t="s">
        <v>118</v>
      </c>
      <c r="B40" s="6"/>
      <c r="C40" s="6"/>
      <c r="D40" s="133">
        <v>-1600</v>
      </c>
      <c r="E40" s="11"/>
      <c r="F40" s="133">
        <v>-1071</v>
      </c>
      <c r="G40" s="11"/>
      <c r="H40" s="209">
        <v>-1400</v>
      </c>
      <c r="I40" s="11"/>
      <c r="J40" s="210">
        <f>J27-J38</f>
        <v>-4816.59</v>
      </c>
      <c r="K40" s="205">
        <f t="shared" si="2"/>
        <v>244.04214285714286</v>
      </c>
      <c r="L40" s="211">
        <f>L27-L38</f>
        <v>-3750</v>
      </c>
    </row>
    <row r="41" spans="1:12">
      <c r="D41" s="82"/>
      <c r="F41" s="82"/>
      <c r="H41" s="82"/>
      <c r="J41" s="111"/>
      <c r="K41" s="199"/>
      <c r="L41" s="128"/>
    </row>
    <row r="42" spans="1:12">
      <c r="A42" s="6" t="s">
        <v>137</v>
      </c>
      <c r="B42" s="6"/>
      <c r="C42" s="6"/>
      <c r="D42" s="82"/>
      <c r="F42" s="82"/>
      <c r="H42" s="82"/>
      <c r="J42" s="111"/>
      <c r="K42" s="199"/>
      <c r="L42" s="128"/>
    </row>
    <row r="43" spans="1:12">
      <c r="A43" s="6" t="s">
        <v>138</v>
      </c>
      <c r="B43" s="6"/>
      <c r="C43" s="6"/>
      <c r="D43" s="152">
        <v>2700</v>
      </c>
      <c r="E43" s="6"/>
      <c r="F43" s="152">
        <v>894</v>
      </c>
      <c r="G43" s="6"/>
      <c r="H43" s="146">
        <v>-450</v>
      </c>
      <c r="I43" s="11"/>
      <c r="J43" s="153">
        <f>J23+J40</f>
        <v>-2862.59</v>
      </c>
      <c r="K43" s="202">
        <f t="shared" si="2"/>
        <v>536.13111111111107</v>
      </c>
      <c r="L43" s="148">
        <f>L23+L40</f>
        <v>-2200</v>
      </c>
    </row>
    <row r="44" spans="1:12">
      <c r="D44" s="83"/>
      <c r="F44" s="83"/>
      <c r="H44" s="83"/>
      <c r="J44" s="115"/>
      <c r="K44" s="202"/>
      <c r="L44" s="132"/>
    </row>
  </sheetData>
  <mergeCells count="1">
    <mergeCell ref="C3:J3"/>
  </mergeCells>
  <printOptions headings="1" gridLine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L51"/>
  <sheetViews>
    <sheetView topLeftCell="A19" workbookViewId="0">
      <selection activeCell="M15" sqref="M15"/>
    </sheetView>
  </sheetViews>
  <sheetFormatPr defaultRowHeight="15"/>
  <sheetData>
    <row r="2" spans="1:12" ht="18.75">
      <c r="C2" s="253" t="s">
        <v>139</v>
      </c>
      <c r="D2" s="253"/>
      <c r="E2" s="253"/>
      <c r="F2" s="253"/>
      <c r="G2" s="253"/>
      <c r="H2" s="253"/>
      <c r="I2" s="253"/>
      <c r="J2" s="253"/>
    </row>
    <row r="5" spans="1:12">
      <c r="L5" s="110"/>
    </row>
    <row r="6" spans="1:12">
      <c r="D6" s="140" t="s">
        <v>97</v>
      </c>
      <c r="E6" s="125"/>
      <c r="F6" s="140" t="s">
        <v>97</v>
      </c>
      <c r="G6" s="125"/>
      <c r="H6" s="140" t="s">
        <v>98</v>
      </c>
      <c r="I6" s="125"/>
      <c r="J6" s="141" t="s">
        <v>98</v>
      </c>
      <c r="K6" s="212" t="s">
        <v>99</v>
      </c>
      <c r="L6" s="142" t="s">
        <v>100</v>
      </c>
    </row>
    <row r="7" spans="1:12">
      <c r="D7" s="143" t="s">
        <v>101</v>
      </c>
      <c r="E7" s="125"/>
      <c r="F7" s="143" t="s">
        <v>102</v>
      </c>
      <c r="G7" s="125"/>
      <c r="H7" s="143" t="s">
        <v>101</v>
      </c>
      <c r="I7" s="125"/>
      <c r="J7" s="144" t="s">
        <v>102</v>
      </c>
      <c r="K7" s="212" t="s">
        <v>120</v>
      </c>
      <c r="L7" s="145" t="s">
        <v>101</v>
      </c>
    </row>
    <row r="8" spans="1:12">
      <c r="D8" s="82"/>
      <c r="F8" s="82"/>
      <c r="H8" s="82"/>
      <c r="J8" s="112"/>
      <c r="K8" s="198"/>
      <c r="L8" s="128"/>
    </row>
    <row r="9" spans="1:12">
      <c r="A9" s="7" t="s">
        <v>140</v>
      </c>
      <c r="D9" s="82"/>
      <c r="F9" s="82"/>
      <c r="H9" s="82"/>
      <c r="J9" s="112"/>
      <c r="K9" s="198"/>
      <c r="L9" s="128"/>
    </row>
    <row r="10" spans="1:12">
      <c r="A10" s="6" t="s">
        <v>105</v>
      </c>
      <c r="D10" s="82"/>
      <c r="F10" s="82"/>
      <c r="H10" s="82"/>
      <c r="J10" s="112"/>
      <c r="K10" s="198"/>
      <c r="L10" s="128"/>
    </row>
    <row r="11" spans="1:12">
      <c r="A11" t="s">
        <v>141</v>
      </c>
      <c r="D11" s="82">
        <v>500</v>
      </c>
      <c r="F11" s="82">
        <v>0</v>
      </c>
      <c r="H11" s="82">
        <v>0</v>
      </c>
      <c r="J11" s="134">
        <v>8.4700000000000006</v>
      </c>
      <c r="K11" s="199"/>
      <c r="L11" s="128">
        <v>10</v>
      </c>
    </row>
    <row r="12" spans="1:12">
      <c r="A12" t="s">
        <v>142</v>
      </c>
      <c r="D12" s="82">
        <v>150</v>
      </c>
      <c r="F12" s="82">
        <v>219</v>
      </c>
      <c r="H12" s="82">
        <v>200</v>
      </c>
      <c r="J12" s="112">
        <v>179</v>
      </c>
      <c r="K12" s="199"/>
      <c r="L12" s="128">
        <v>200</v>
      </c>
    </row>
    <row r="13" spans="1:12">
      <c r="D13" s="116">
        <v>650</v>
      </c>
      <c r="E13" s="6"/>
      <c r="F13" s="116">
        <v>219</v>
      </c>
      <c r="G13" s="6"/>
      <c r="H13" s="116">
        <v>200</v>
      </c>
      <c r="I13" s="9"/>
      <c r="J13" s="135">
        <v>187</v>
      </c>
      <c r="K13" s="204">
        <f>(J13-H13)/J13*100</f>
        <v>-6.9518716577540109</v>
      </c>
      <c r="L13" s="129">
        <f>SUM(L11:L12)</f>
        <v>210</v>
      </c>
    </row>
    <row r="14" spans="1:12">
      <c r="A14" s="6" t="s">
        <v>125</v>
      </c>
      <c r="D14" s="82"/>
      <c r="F14" s="82"/>
      <c r="H14" s="82"/>
      <c r="J14" s="112"/>
      <c r="K14" s="204"/>
      <c r="L14" s="128"/>
    </row>
    <row r="15" spans="1:12">
      <c r="A15" t="s">
        <v>143</v>
      </c>
      <c r="D15" s="82">
        <v>1150</v>
      </c>
      <c r="F15" s="82">
        <v>1000</v>
      </c>
      <c r="H15" s="82">
        <v>1000</v>
      </c>
      <c r="J15" s="112">
        <v>2300</v>
      </c>
      <c r="K15" s="204">
        <f>(J15-H15)/H15*100</f>
        <v>130</v>
      </c>
      <c r="L15" s="128">
        <v>2000</v>
      </c>
    </row>
    <row r="16" spans="1:12">
      <c r="A16" t="s">
        <v>144</v>
      </c>
      <c r="D16" s="82">
        <v>50</v>
      </c>
      <c r="F16" s="82">
        <v>50</v>
      </c>
      <c r="H16" s="82">
        <v>50</v>
      </c>
      <c r="J16" s="112">
        <v>50</v>
      </c>
      <c r="K16" s="204">
        <f t="shared" ref="K16" si="0">(J16-H16)/J16*100</f>
        <v>0</v>
      </c>
      <c r="L16" s="128">
        <v>50</v>
      </c>
    </row>
    <row r="17" spans="1:12">
      <c r="A17" t="s">
        <v>145</v>
      </c>
      <c r="D17" s="82">
        <v>50</v>
      </c>
      <c r="F17" s="82">
        <v>0</v>
      </c>
      <c r="H17" s="82">
        <v>0</v>
      </c>
      <c r="J17" s="112">
        <v>0</v>
      </c>
      <c r="K17" s="199"/>
      <c r="L17" s="128">
        <v>0</v>
      </c>
    </row>
    <row r="18" spans="1:12">
      <c r="A18" t="s">
        <v>146</v>
      </c>
      <c r="D18" s="82"/>
      <c r="F18" s="82"/>
      <c r="H18" s="82"/>
      <c r="J18" s="112"/>
      <c r="K18" s="199"/>
      <c r="L18" s="128"/>
    </row>
    <row r="19" spans="1:12">
      <c r="D19" s="116">
        <v>1250</v>
      </c>
      <c r="E19" s="6"/>
      <c r="F19" s="116">
        <v>1050</v>
      </c>
      <c r="G19" s="6"/>
      <c r="H19" s="116">
        <v>1050</v>
      </c>
      <c r="I19" s="10"/>
      <c r="J19" s="135">
        <f>SUM(J15:J18)</f>
        <v>2350</v>
      </c>
      <c r="K19" s="204">
        <f>(J19-H19)/H19*100</f>
        <v>123.80952380952381</v>
      </c>
      <c r="L19" s="130">
        <f>SUM(L15:L17)</f>
        <v>2050</v>
      </c>
    </row>
    <row r="20" spans="1:12">
      <c r="D20" s="82"/>
      <c r="F20" s="82"/>
      <c r="H20" s="82"/>
      <c r="J20" s="112"/>
      <c r="K20" s="199"/>
      <c r="L20" s="128"/>
    </row>
    <row r="21" spans="1:12">
      <c r="A21" s="6" t="s">
        <v>118</v>
      </c>
      <c r="B21" s="6"/>
      <c r="D21" s="133">
        <v>-600</v>
      </c>
      <c r="E21" s="6"/>
      <c r="F21" s="133">
        <v>-831</v>
      </c>
      <c r="G21" s="6"/>
      <c r="H21" s="133">
        <v>-850</v>
      </c>
      <c r="I21" s="11"/>
      <c r="J21" s="136">
        <v>-2163</v>
      </c>
      <c r="K21" s="213">
        <f>(J21-H21)/H21*100</f>
        <v>154.47058823529412</v>
      </c>
      <c r="L21" s="131">
        <f>L13-L19</f>
        <v>-1840</v>
      </c>
    </row>
    <row r="22" spans="1:12">
      <c r="D22" s="82"/>
      <c r="F22" s="82"/>
      <c r="H22" s="82"/>
      <c r="J22" s="112"/>
      <c r="K22" s="199"/>
      <c r="L22" s="128"/>
    </row>
    <row r="23" spans="1:12">
      <c r="A23" s="7" t="s">
        <v>147</v>
      </c>
      <c r="D23" s="82"/>
      <c r="F23" s="82"/>
      <c r="H23" s="82"/>
      <c r="J23" s="112"/>
      <c r="K23" s="199"/>
      <c r="L23" s="128"/>
    </row>
    <row r="24" spans="1:12">
      <c r="A24" s="6" t="s">
        <v>105</v>
      </c>
      <c r="D24" s="82">
        <v>0</v>
      </c>
      <c r="F24" s="82">
        <v>0</v>
      </c>
      <c r="H24" s="82">
        <v>0</v>
      </c>
      <c r="J24" s="112">
        <v>0</v>
      </c>
      <c r="K24" s="199"/>
      <c r="L24" s="128">
        <v>0</v>
      </c>
    </row>
    <row r="25" spans="1:12">
      <c r="D25" s="82"/>
      <c r="F25" s="82"/>
      <c r="H25" s="82"/>
      <c r="J25" s="112"/>
      <c r="K25" s="199"/>
      <c r="L25" s="128"/>
    </row>
    <row r="26" spans="1:12">
      <c r="A26" t="s">
        <v>125</v>
      </c>
      <c r="D26" s="82"/>
      <c r="F26" s="82"/>
      <c r="H26" s="82"/>
      <c r="J26" s="112"/>
      <c r="K26" s="199"/>
      <c r="L26" s="128"/>
    </row>
    <row r="27" spans="1:12">
      <c r="A27" t="s">
        <v>148</v>
      </c>
      <c r="D27" s="82">
        <v>500</v>
      </c>
      <c r="F27" s="82">
        <v>224</v>
      </c>
      <c r="H27" s="82">
        <v>250</v>
      </c>
      <c r="J27" s="112">
        <v>269</v>
      </c>
      <c r="K27" s="204">
        <f>(J27-H27)/H27*100</f>
        <v>7.6</v>
      </c>
      <c r="L27" s="128">
        <v>300</v>
      </c>
    </row>
    <row r="28" spans="1:12">
      <c r="A28" t="s">
        <v>149</v>
      </c>
      <c r="D28" s="82"/>
      <c r="F28" s="82"/>
      <c r="H28" s="82"/>
      <c r="J28" s="112">
        <v>0</v>
      </c>
      <c r="K28" s="199"/>
      <c r="L28" s="128"/>
    </row>
    <row r="29" spans="1:12">
      <c r="A29" t="s">
        <v>150</v>
      </c>
      <c r="D29" s="82">
        <v>500</v>
      </c>
      <c r="F29" s="82">
        <v>0</v>
      </c>
      <c r="H29" s="82">
        <v>0</v>
      </c>
      <c r="J29" s="112">
        <v>0</v>
      </c>
      <c r="K29" s="199"/>
      <c r="L29" s="128">
        <v>0</v>
      </c>
    </row>
    <row r="30" spans="1:12">
      <c r="A30" t="s">
        <v>117</v>
      </c>
      <c r="D30" s="82"/>
      <c r="F30" s="82"/>
      <c r="H30" s="82"/>
      <c r="J30" s="112">
        <v>0</v>
      </c>
      <c r="K30" s="199"/>
      <c r="L30" s="128"/>
    </row>
    <row r="31" spans="1:12">
      <c r="D31" s="116">
        <v>1000</v>
      </c>
      <c r="E31" s="6"/>
      <c r="F31" s="137">
        <v>224</v>
      </c>
      <c r="G31" s="6"/>
      <c r="H31" s="137">
        <v>250</v>
      </c>
      <c r="I31" s="10"/>
      <c r="J31" s="135">
        <f>SUM(J27:J30)</f>
        <v>269</v>
      </c>
      <c r="K31" s="204">
        <f>(J31-H31)/H31*100</f>
        <v>7.6</v>
      </c>
      <c r="L31" s="129">
        <f>SUM(L27:L29)</f>
        <v>300</v>
      </c>
    </row>
    <row r="32" spans="1:12">
      <c r="D32" s="82"/>
      <c r="F32" s="82"/>
      <c r="H32" s="82"/>
      <c r="J32" s="112"/>
      <c r="K32" s="199"/>
      <c r="L32" s="128"/>
    </row>
    <row r="33" spans="1:12">
      <c r="A33" s="6" t="s">
        <v>118</v>
      </c>
      <c r="B33" s="6"/>
      <c r="C33" s="6"/>
      <c r="D33" s="133">
        <v>-1000</v>
      </c>
      <c r="E33" s="6"/>
      <c r="F33" s="133">
        <v>-224</v>
      </c>
      <c r="G33" s="6"/>
      <c r="H33" s="133">
        <v>-250</v>
      </c>
      <c r="I33" s="11"/>
      <c r="J33" s="136">
        <f>J24-J31</f>
        <v>-269</v>
      </c>
      <c r="K33" s="213">
        <f>(J33-H33)/H33*100</f>
        <v>7.6</v>
      </c>
      <c r="L33" s="131">
        <f>L24-L31</f>
        <v>-300</v>
      </c>
    </row>
    <row r="34" spans="1:12">
      <c r="D34" s="82"/>
      <c r="F34" s="82"/>
      <c r="H34" s="82"/>
      <c r="J34" s="112"/>
      <c r="K34" s="199"/>
      <c r="L34" s="128"/>
    </row>
    <row r="35" spans="1:12">
      <c r="A35" s="7" t="s">
        <v>151</v>
      </c>
      <c r="B35" s="7"/>
      <c r="C35" s="7"/>
      <c r="D35" s="82"/>
      <c r="F35" s="82"/>
      <c r="H35" s="82"/>
      <c r="J35" s="112"/>
      <c r="K35" s="199"/>
      <c r="L35" s="128"/>
    </row>
    <row r="36" spans="1:12">
      <c r="A36" s="6" t="s">
        <v>105</v>
      </c>
      <c r="D36" s="82"/>
      <c r="F36" s="82"/>
      <c r="H36" s="82"/>
      <c r="J36" s="112"/>
      <c r="K36" s="199"/>
      <c r="L36" s="128"/>
    </row>
    <row r="37" spans="1:12">
      <c r="A37" t="s">
        <v>152</v>
      </c>
      <c r="D37" s="82"/>
      <c r="F37" s="82">
        <v>0</v>
      </c>
      <c r="H37" s="82">
        <v>0</v>
      </c>
      <c r="J37" s="112">
        <v>0</v>
      </c>
      <c r="K37" s="199"/>
      <c r="L37" s="128">
        <v>0</v>
      </c>
    </row>
    <row r="38" spans="1:12">
      <c r="A38" t="s">
        <v>153</v>
      </c>
      <c r="D38" s="82">
        <v>100</v>
      </c>
      <c r="F38" s="82">
        <v>40</v>
      </c>
      <c r="H38" s="82">
        <v>0</v>
      </c>
      <c r="J38" s="112">
        <v>60</v>
      </c>
      <c r="K38" s="199"/>
      <c r="L38" s="128">
        <v>0</v>
      </c>
    </row>
    <row r="39" spans="1:12">
      <c r="D39" s="116">
        <v>100</v>
      </c>
      <c r="E39" s="6"/>
      <c r="F39" s="116">
        <v>40</v>
      </c>
      <c r="G39" s="6"/>
      <c r="H39" s="116">
        <v>0</v>
      </c>
      <c r="I39" s="6"/>
      <c r="J39" s="135">
        <f>SUM(J37:J38)</f>
        <v>60</v>
      </c>
      <c r="K39" s="204"/>
      <c r="L39" s="129">
        <f>SUM(L37:L38)</f>
        <v>0</v>
      </c>
    </row>
    <row r="40" spans="1:12">
      <c r="A40" s="6" t="s">
        <v>125</v>
      </c>
      <c r="D40" s="82"/>
      <c r="F40" s="82"/>
      <c r="H40" s="82"/>
      <c r="J40" s="112"/>
      <c r="K40" s="199"/>
      <c r="L40" s="128"/>
    </row>
    <row r="41" spans="1:12">
      <c r="A41" t="s">
        <v>116</v>
      </c>
      <c r="D41" s="82"/>
      <c r="F41" s="82"/>
      <c r="H41" s="82"/>
      <c r="J41" s="112"/>
      <c r="K41" s="199"/>
      <c r="L41" s="128"/>
    </row>
    <row r="42" spans="1:12">
      <c r="A42" t="s">
        <v>154</v>
      </c>
      <c r="D42" s="82"/>
      <c r="F42" s="82"/>
      <c r="H42" s="82"/>
      <c r="J42" s="112"/>
      <c r="K42" s="199"/>
      <c r="L42" s="128"/>
    </row>
    <row r="43" spans="1:12">
      <c r="A43" t="s">
        <v>117</v>
      </c>
      <c r="D43" s="139">
        <v>100</v>
      </c>
      <c r="F43" s="82">
        <v>0</v>
      </c>
      <c r="H43" s="82">
        <v>0</v>
      </c>
      <c r="J43" s="112">
        <v>0</v>
      </c>
      <c r="K43" s="199"/>
      <c r="L43" s="128">
        <v>0</v>
      </c>
    </row>
    <row r="44" spans="1:12">
      <c r="A44" t="s">
        <v>155</v>
      </c>
      <c r="D44" s="82"/>
      <c r="F44" s="82">
        <v>0</v>
      </c>
      <c r="H44" s="82">
        <v>0</v>
      </c>
      <c r="J44" s="112">
        <v>309</v>
      </c>
      <c r="K44" s="199"/>
      <c r="L44" s="128">
        <v>300</v>
      </c>
    </row>
    <row r="45" spans="1:12">
      <c r="D45" s="133">
        <v>100</v>
      </c>
      <c r="E45" s="6"/>
      <c r="F45" s="116">
        <v>0</v>
      </c>
      <c r="G45" s="6"/>
      <c r="H45" s="116">
        <v>0</v>
      </c>
      <c r="I45" s="10"/>
      <c r="J45" s="135">
        <f>SUM(J43:J44)</f>
        <v>309</v>
      </c>
      <c r="K45" s="204"/>
      <c r="L45" s="129">
        <f>SUM(L43:L44)</f>
        <v>300</v>
      </c>
    </row>
    <row r="46" spans="1:12">
      <c r="D46" s="82"/>
      <c r="F46" s="82"/>
      <c r="H46" s="82"/>
      <c r="J46" s="112"/>
      <c r="K46" s="199"/>
      <c r="L46" s="128"/>
    </row>
    <row r="47" spans="1:12">
      <c r="A47" s="6" t="s">
        <v>118</v>
      </c>
      <c r="B47" s="6"/>
      <c r="C47" s="6"/>
      <c r="D47" s="116">
        <v>0</v>
      </c>
      <c r="E47" s="6"/>
      <c r="F47" s="138">
        <v>40</v>
      </c>
      <c r="G47" s="6"/>
      <c r="H47" s="133">
        <v>0</v>
      </c>
      <c r="I47" s="11"/>
      <c r="J47" s="136">
        <f>J39-J45</f>
        <v>-249</v>
      </c>
      <c r="K47" s="204"/>
      <c r="L47" s="131">
        <f>L39-L45</f>
        <v>-300</v>
      </c>
    </row>
    <row r="48" spans="1:12">
      <c r="D48" s="82"/>
      <c r="F48" s="82"/>
      <c r="H48" s="82"/>
      <c r="J48" s="112"/>
      <c r="K48" s="199"/>
      <c r="L48" s="128"/>
    </row>
    <row r="49" spans="1:12">
      <c r="A49" s="7" t="s">
        <v>156</v>
      </c>
      <c r="B49" s="7"/>
      <c r="D49" s="82"/>
      <c r="F49" s="82"/>
      <c r="H49" s="82"/>
      <c r="J49" s="112"/>
      <c r="K49" s="199"/>
      <c r="L49" s="128"/>
    </row>
    <row r="50" spans="1:12">
      <c r="A50" s="6" t="s">
        <v>138</v>
      </c>
      <c r="B50" s="6"/>
      <c r="C50" s="6"/>
      <c r="D50" s="146">
        <v>-1600</v>
      </c>
      <c r="E50" s="6"/>
      <c r="F50" s="146">
        <v>-1015</v>
      </c>
      <c r="G50" s="6"/>
      <c r="H50" s="146">
        <v>-1100</v>
      </c>
      <c r="I50" s="11"/>
      <c r="J50" s="147">
        <f>J21+J33+J47</f>
        <v>-2681</v>
      </c>
      <c r="K50" s="214">
        <f>(J50-H50)/H50*100</f>
        <v>143.72727272727272</v>
      </c>
      <c r="L50" s="148">
        <f>L21+L33+L47</f>
        <v>-2440</v>
      </c>
    </row>
    <row r="51" spans="1:12">
      <c r="D51" s="83"/>
      <c r="F51" s="83"/>
      <c r="H51" s="83"/>
      <c r="J51" s="115"/>
      <c r="K51" s="202"/>
      <c r="L51" s="132"/>
    </row>
  </sheetData>
  <mergeCells count="1">
    <mergeCell ref="C2:J2"/>
  </mergeCells>
  <printOptions headings="1" gridLine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48499-BE52-4AD9-8018-73EF75306563}">
  <dimension ref="A1:K21"/>
  <sheetViews>
    <sheetView workbookViewId="0">
      <selection activeCell="A3" sqref="A3:K3"/>
    </sheetView>
  </sheetViews>
  <sheetFormatPr defaultRowHeight="15"/>
  <cols>
    <col min="1" max="1" width="35.7109375" customWidth="1"/>
    <col min="2" max="2" width="2.85546875" customWidth="1"/>
    <col min="3" max="3" width="12.85546875" customWidth="1"/>
    <col min="4" max="4" width="2.85546875" customWidth="1"/>
    <col min="5" max="5" width="12.85546875" customWidth="1"/>
    <col min="6" max="6" width="2.85546875" customWidth="1"/>
    <col min="7" max="7" width="12.85546875" customWidth="1"/>
    <col min="8" max="8" width="3.5703125" customWidth="1"/>
    <col min="9" max="9" width="12.85546875" customWidth="1"/>
    <col min="10" max="10" width="3.7109375" customWidth="1"/>
    <col min="11" max="11" width="13.28515625" customWidth="1"/>
  </cols>
  <sheetData>
    <row r="1" spans="1:11" ht="18">
      <c r="A1" s="215" t="s">
        <v>0</v>
      </c>
      <c r="B1" s="215"/>
      <c r="C1" s="215"/>
      <c r="D1" s="215"/>
      <c r="E1" s="215"/>
      <c r="F1" s="215"/>
      <c r="G1" s="215"/>
      <c r="H1" s="215"/>
      <c r="I1" s="215"/>
      <c r="J1" s="215"/>
      <c r="K1" s="215"/>
    </row>
    <row r="2" spans="1:11" ht="18">
      <c r="A2" s="215" t="s">
        <v>12</v>
      </c>
      <c r="B2" s="215"/>
      <c r="C2" s="215"/>
      <c r="D2" s="215"/>
      <c r="E2" s="215"/>
      <c r="F2" s="215"/>
      <c r="G2" s="215"/>
      <c r="H2" s="215"/>
      <c r="I2" s="215"/>
      <c r="J2" s="215"/>
      <c r="K2" s="215"/>
    </row>
    <row r="3" spans="1:11" ht="15.75">
      <c r="A3" s="218" t="s">
        <v>157</v>
      </c>
      <c r="B3" s="218"/>
      <c r="C3" s="218"/>
      <c r="D3" s="218"/>
      <c r="E3" s="218"/>
      <c r="F3" s="218"/>
      <c r="G3" s="218"/>
      <c r="H3" s="218"/>
      <c r="I3" s="218"/>
      <c r="J3" s="218"/>
      <c r="K3" s="218"/>
    </row>
    <row r="4" spans="1:11">
      <c r="A4" s="21"/>
      <c r="B4" s="21"/>
      <c r="C4" s="56"/>
      <c r="D4" s="56"/>
      <c r="E4" s="56"/>
      <c r="F4" s="56"/>
      <c r="G4" s="56"/>
      <c r="H4" s="56"/>
    </row>
    <row r="5" spans="1:11">
      <c r="C5" s="57"/>
      <c r="D5" s="58"/>
      <c r="E5" s="58"/>
      <c r="F5" s="58"/>
      <c r="G5" s="57"/>
    </row>
    <row r="6" spans="1:11" ht="26.25" customHeight="1">
      <c r="C6" s="59" t="s">
        <v>97</v>
      </c>
      <c r="D6" s="60"/>
      <c r="E6" s="81" t="s">
        <v>98</v>
      </c>
      <c r="F6" s="60"/>
      <c r="G6" s="93" t="s">
        <v>98</v>
      </c>
      <c r="H6" s="75"/>
      <c r="I6" s="101" t="s">
        <v>100</v>
      </c>
      <c r="J6" s="75"/>
      <c r="K6" s="102" t="s">
        <v>158</v>
      </c>
    </row>
    <row r="7" spans="1:11" ht="26.25">
      <c r="C7" s="84" t="s">
        <v>102</v>
      </c>
      <c r="D7" s="62"/>
      <c r="E7" s="85" t="s">
        <v>101</v>
      </c>
      <c r="F7" s="63"/>
      <c r="G7" s="94" t="s">
        <v>102</v>
      </c>
      <c r="H7" s="76"/>
      <c r="I7" s="86" t="s">
        <v>101</v>
      </c>
      <c r="J7" s="76"/>
      <c r="K7" s="103" t="s">
        <v>159</v>
      </c>
    </row>
    <row r="8" spans="1:11">
      <c r="C8" s="61"/>
      <c r="D8" s="62"/>
      <c r="E8" s="65"/>
      <c r="F8" s="63"/>
      <c r="G8" s="95"/>
      <c r="H8" s="76"/>
      <c r="I8" s="87"/>
      <c r="J8" s="76"/>
      <c r="K8" s="104"/>
    </row>
    <row r="9" spans="1:11">
      <c r="A9" s="25" t="s">
        <v>160</v>
      </c>
      <c r="C9" s="65"/>
      <c r="D9" s="62"/>
      <c r="E9" s="65"/>
      <c r="F9" s="63"/>
      <c r="G9" s="96"/>
      <c r="H9" s="58"/>
      <c r="I9" s="88"/>
      <c r="J9" s="58"/>
      <c r="K9" s="104"/>
    </row>
    <row r="10" spans="1:11">
      <c r="C10" s="66"/>
      <c r="D10" s="67"/>
      <c r="E10" s="66"/>
      <c r="F10" s="68"/>
      <c r="G10" s="97"/>
      <c r="H10" s="60"/>
      <c r="I10" s="89"/>
      <c r="J10" s="60"/>
      <c r="K10" s="104"/>
    </row>
    <row r="11" spans="1:11">
      <c r="C11" s="66"/>
      <c r="D11" s="67"/>
      <c r="E11" s="66"/>
      <c r="F11" s="68"/>
      <c r="G11" s="97"/>
      <c r="H11" s="60"/>
      <c r="I11" s="89"/>
      <c r="J11" s="60"/>
      <c r="K11" s="104"/>
    </row>
    <row r="12" spans="1:11">
      <c r="C12" s="69"/>
      <c r="D12" s="70"/>
      <c r="E12" s="69"/>
      <c r="F12" s="72"/>
      <c r="G12" s="98"/>
      <c r="H12" s="77"/>
      <c r="I12" s="90"/>
      <c r="J12" s="77"/>
      <c r="K12" s="104"/>
    </row>
    <row r="13" spans="1:11">
      <c r="A13" s="29" t="s">
        <v>161</v>
      </c>
      <c r="B13" s="29"/>
      <c r="C13" s="69"/>
      <c r="D13" s="70"/>
      <c r="E13" s="69"/>
      <c r="F13" s="72"/>
      <c r="G13" s="98"/>
      <c r="H13" s="77"/>
      <c r="I13" s="90"/>
      <c r="J13" s="77"/>
      <c r="K13" s="104"/>
    </row>
    <row r="14" spans="1:11">
      <c r="A14" t="s">
        <v>162</v>
      </c>
      <c r="C14" s="69">
        <v>3947</v>
      </c>
      <c r="D14" s="70"/>
      <c r="E14" s="69">
        <v>3650</v>
      </c>
      <c r="F14" s="72"/>
      <c r="G14" s="98">
        <v>4828</v>
      </c>
      <c r="H14" s="77"/>
      <c r="I14" s="90">
        <v>4900</v>
      </c>
      <c r="J14" s="77"/>
      <c r="K14" s="105">
        <f>(G14-E14)/E14</f>
        <v>0.32273972602739726</v>
      </c>
    </row>
    <row r="15" spans="1:11">
      <c r="A15" t="s">
        <v>163</v>
      </c>
      <c r="C15" s="69">
        <v>894</v>
      </c>
      <c r="D15" s="70"/>
      <c r="E15" s="69">
        <v>-450</v>
      </c>
      <c r="F15" s="72"/>
      <c r="G15" s="98">
        <v>-2863</v>
      </c>
      <c r="H15" s="77"/>
      <c r="I15" s="90">
        <v>-2200</v>
      </c>
      <c r="J15" s="77"/>
      <c r="K15" s="105">
        <f>(E15-G15)/E15</f>
        <v>-5.362222222222222</v>
      </c>
    </row>
    <row r="16" spans="1:11">
      <c r="A16" t="s">
        <v>164</v>
      </c>
      <c r="C16" s="69">
        <v>-1015</v>
      </c>
      <c r="D16" s="70"/>
      <c r="E16" s="69">
        <v>-1100</v>
      </c>
      <c r="F16" s="72"/>
      <c r="G16" s="98">
        <v>-2681</v>
      </c>
      <c r="H16" s="77"/>
      <c r="I16" s="90">
        <v>-2400</v>
      </c>
      <c r="J16" s="77"/>
      <c r="K16" s="105">
        <f>(E16-G16)/E16</f>
        <v>-1.4372727272727273</v>
      </c>
    </row>
    <row r="17" spans="1:11">
      <c r="C17" s="69"/>
      <c r="D17" s="70"/>
      <c r="E17" s="69"/>
      <c r="F17" s="72"/>
      <c r="G17" s="98"/>
      <c r="H17" s="77"/>
      <c r="I17" s="90"/>
      <c r="J17" s="77"/>
      <c r="K17" s="105"/>
    </row>
    <row r="18" spans="1:11">
      <c r="C18" s="73"/>
      <c r="D18" s="70"/>
      <c r="E18" s="69"/>
      <c r="F18" s="72"/>
      <c r="G18" s="99"/>
      <c r="H18" s="77"/>
      <c r="I18" s="90"/>
      <c r="J18" s="77"/>
      <c r="K18" s="105"/>
    </row>
    <row r="19" spans="1:11">
      <c r="A19" s="29" t="s">
        <v>165</v>
      </c>
      <c r="B19" s="29"/>
      <c r="C19" s="74">
        <f>SUM(C14:C18)</f>
        <v>3826</v>
      </c>
      <c r="D19" s="70"/>
      <c r="E19" s="74">
        <f>SUM(E14:E18)</f>
        <v>2100</v>
      </c>
      <c r="F19" s="72"/>
      <c r="G19" s="100">
        <f>SUM(G14:G18)</f>
        <v>-716</v>
      </c>
      <c r="H19" s="78"/>
      <c r="I19" s="92">
        <f>SUM(I14:I18)</f>
        <v>300</v>
      </c>
      <c r="J19" s="78"/>
      <c r="K19" s="106">
        <f>(G19-E19)/E19</f>
        <v>-1.3409523809523809</v>
      </c>
    </row>
    <row r="20" spans="1:11">
      <c r="C20" s="73"/>
      <c r="D20" s="70"/>
      <c r="E20" s="73"/>
      <c r="F20" s="72"/>
      <c r="G20" s="99"/>
      <c r="H20" s="79"/>
      <c r="I20" s="91"/>
      <c r="J20" s="79"/>
      <c r="K20" s="107"/>
    </row>
    <row r="21" spans="1:11">
      <c r="C21" s="58"/>
      <c r="D21" s="58"/>
      <c r="E21" s="58"/>
      <c r="F21" s="58"/>
      <c r="G21" s="58"/>
    </row>
  </sheetData>
  <mergeCells count="3">
    <mergeCell ref="A1:K1"/>
    <mergeCell ref="A2:K2"/>
    <mergeCell ref="A3:K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7909D-1717-4265-BAEE-139D762494BB}">
  <dimension ref="A1:I36"/>
  <sheetViews>
    <sheetView workbookViewId="0">
      <selection activeCell="C34" sqref="C34"/>
    </sheetView>
  </sheetViews>
  <sheetFormatPr defaultRowHeight="15"/>
  <cols>
    <col min="1" max="1" width="37.42578125" customWidth="1"/>
    <col min="2" max="2" width="7.140625" customWidth="1"/>
    <col min="3" max="3" width="12.85546875" customWidth="1"/>
    <col min="4" max="4" width="2.85546875" customWidth="1"/>
    <col min="5" max="5" width="12.85546875" customWidth="1"/>
    <col min="6" max="6" width="2.85546875" customWidth="1"/>
    <col min="9" max="9" width="13.85546875" customWidth="1"/>
  </cols>
  <sheetData>
    <row r="1" spans="1:9" ht="18.75" customHeight="1" thickTop="1">
      <c r="A1" s="215" t="s">
        <v>0</v>
      </c>
      <c r="B1" s="215"/>
      <c r="C1" s="215"/>
      <c r="D1" s="215"/>
      <c r="E1" s="215"/>
      <c r="F1" s="215"/>
      <c r="G1" s="215"/>
      <c r="I1" s="254" t="s">
        <v>166</v>
      </c>
    </row>
    <row r="2" spans="1:9" ht="18">
      <c r="A2" s="215" t="s">
        <v>13</v>
      </c>
      <c r="B2" s="215"/>
      <c r="C2" s="215"/>
      <c r="D2" s="215"/>
      <c r="E2" s="215"/>
      <c r="F2" s="215"/>
      <c r="G2" s="215"/>
      <c r="I2" s="255"/>
    </row>
    <row r="3" spans="1:9" ht="15.75">
      <c r="A3" s="218" t="s">
        <v>167</v>
      </c>
      <c r="B3" s="218"/>
      <c r="C3" s="218"/>
      <c r="D3" s="218"/>
      <c r="E3" s="218"/>
      <c r="F3" s="218"/>
      <c r="G3" s="218"/>
      <c r="I3" s="255"/>
    </row>
    <row r="4" spans="1:9" ht="15.75" thickBot="1">
      <c r="A4" s="21"/>
      <c r="B4" s="21"/>
      <c r="C4" s="56"/>
      <c r="D4" s="56"/>
      <c r="E4" s="56"/>
      <c r="F4" s="56"/>
      <c r="G4" s="56"/>
      <c r="I4" s="256"/>
    </row>
    <row r="5" spans="1:9" ht="15.75" thickTop="1">
      <c r="C5" s="58"/>
      <c r="D5" s="58"/>
      <c r="E5" s="58"/>
      <c r="F5" s="58"/>
    </row>
    <row r="6" spans="1:9">
      <c r="B6" s="183" t="s">
        <v>168</v>
      </c>
      <c r="C6" s="80" t="s">
        <v>98</v>
      </c>
      <c r="D6" s="181"/>
      <c r="E6" s="182" t="s">
        <v>97</v>
      </c>
      <c r="F6" s="58"/>
      <c r="I6" s="185" t="s">
        <v>169</v>
      </c>
    </row>
    <row r="7" spans="1:9" ht="15.75">
      <c r="A7" s="186" t="s">
        <v>170</v>
      </c>
      <c r="C7" s="65"/>
      <c r="D7" s="58"/>
      <c r="E7" s="64"/>
      <c r="F7" s="58"/>
      <c r="I7" s="64"/>
    </row>
    <row r="8" spans="1:9">
      <c r="B8" s="184"/>
      <c r="C8" s="66"/>
      <c r="D8" s="187"/>
      <c r="E8" s="64"/>
      <c r="F8" s="58"/>
      <c r="I8" s="64"/>
    </row>
    <row r="9" spans="1:9">
      <c r="A9" s="29" t="s">
        <v>171</v>
      </c>
      <c r="B9" s="183">
        <v>2</v>
      </c>
      <c r="C9" s="69">
        <v>15348</v>
      </c>
      <c r="D9" s="188"/>
      <c r="E9" s="189">
        <v>16061.82</v>
      </c>
      <c r="F9" s="58"/>
      <c r="I9" s="189">
        <v>9884.5499999999993</v>
      </c>
    </row>
    <row r="10" spans="1:9">
      <c r="A10" s="29" t="s">
        <v>172</v>
      </c>
      <c r="B10" s="183">
        <v>2</v>
      </c>
      <c r="C10" s="69">
        <f>[1]Notes!G48</f>
        <v>0</v>
      </c>
      <c r="D10" s="188"/>
      <c r="E10" s="189">
        <f>[1]Notes!H48</f>
        <v>0</v>
      </c>
      <c r="F10" s="58"/>
      <c r="I10" s="189"/>
    </row>
    <row r="11" spans="1:9">
      <c r="A11" s="29" t="s">
        <v>173</v>
      </c>
      <c r="B11" s="183">
        <v>2</v>
      </c>
      <c r="C11" s="69">
        <f>[1]Notes!G46</f>
        <v>24500</v>
      </c>
      <c r="D11" s="190"/>
      <c r="E11" s="189">
        <f>[1]Notes!H46</f>
        <v>24500</v>
      </c>
      <c r="F11" s="58"/>
      <c r="I11" s="189">
        <v>24500</v>
      </c>
    </row>
    <row r="12" spans="1:9">
      <c r="A12" s="29" t="s">
        <v>174</v>
      </c>
      <c r="B12" s="183">
        <v>2</v>
      </c>
      <c r="C12" s="191">
        <v>0</v>
      </c>
      <c r="D12" s="190"/>
      <c r="E12" s="189"/>
      <c r="F12" s="58"/>
      <c r="I12" s="189">
        <v>0</v>
      </c>
    </row>
    <row r="13" spans="1:9" ht="39" customHeight="1">
      <c r="A13" s="192" t="s">
        <v>175</v>
      </c>
      <c r="B13" s="183">
        <v>3</v>
      </c>
      <c r="C13" s="191">
        <v>73</v>
      </c>
      <c r="D13" s="190"/>
      <c r="E13" s="189">
        <v>0</v>
      </c>
      <c r="F13" s="58"/>
      <c r="I13" s="189">
        <v>0</v>
      </c>
    </row>
    <row r="14" spans="1:9" ht="51.75" customHeight="1">
      <c r="A14" s="192" t="s">
        <v>176</v>
      </c>
      <c r="B14" s="183"/>
      <c r="C14" s="191">
        <v>0</v>
      </c>
      <c r="D14" s="190"/>
      <c r="E14" s="189">
        <v>0</v>
      </c>
      <c r="F14" s="58"/>
      <c r="I14" s="189">
        <v>0</v>
      </c>
    </row>
    <row r="15" spans="1:9">
      <c r="B15" s="183"/>
      <c r="C15" s="191"/>
      <c r="D15" s="190"/>
      <c r="E15" s="189"/>
      <c r="F15" s="58"/>
      <c r="I15" s="189"/>
    </row>
    <row r="16" spans="1:9">
      <c r="A16" s="193" t="s">
        <v>177</v>
      </c>
      <c r="B16" s="184"/>
      <c r="C16" s="170">
        <f>SUM(C8:C15)</f>
        <v>39921</v>
      </c>
      <c r="D16" s="188"/>
      <c r="E16" s="171">
        <f>SUM(E8:E15)</f>
        <v>40561.82</v>
      </c>
      <c r="F16" s="194"/>
      <c r="I16" s="171">
        <f>SUM(I8:I15)</f>
        <v>34384.550000000003</v>
      </c>
    </row>
    <row r="17" spans="1:9">
      <c r="B17" s="184"/>
      <c r="C17" s="191"/>
      <c r="D17" s="188"/>
      <c r="E17" s="189"/>
      <c r="F17" s="58"/>
      <c r="I17" s="189"/>
    </row>
    <row r="18" spans="1:9" ht="15.75">
      <c r="A18" s="186" t="s">
        <v>178</v>
      </c>
      <c r="B18" s="184"/>
      <c r="C18" s="191"/>
      <c r="D18" s="188"/>
      <c r="E18" s="189"/>
      <c r="F18" s="58"/>
      <c r="I18" s="189"/>
    </row>
    <row r="19" spans="1:9">
      <c r="B19" s="184"/>
      <c r="C19" s="191"/>
      <c r="D19" s="188"/>
      <c r="E19" s="189"/>
      <c r="F19" s="58"/>
      <c r="I19" s="189"/>
    </row>
    <row r="20" spans="1:9">
      <c r="A20" s="29" t="s">
        <v>179</v>
      </c>
      <c r="B20" s="184"/>
      <c r="C20" s="191">
        <v>0</v>
      </c>
      <c r="D20" s="188"/>
      <c r="E20" s="189">
        <v>0</v>
      </c>
      <c r="F20" s="58"/>
      <c r="I20" s="189">
        <v>0</v>
      </c>
    </row>
    <row r="21" spans="1:9">
      <c r="B21" s="184"/>
      <c r="C21" s="195"/>
      <c r="D21" s="188"/>
      <c r="E21" s="196"/>
      <c r="F21" s="58"/>
      <c r="I21" s="196"/>
    </row>
    <row r="22" spans="1:9" ht="16.5" thickBot="1">
      <c r="A22" s="186" t="s">
        <v>180</v>
      </c>
      <c r="C22" s="175">
        <f>C16-C20</f>
        <v>39921</v>
      </c>
      <c r="D22" s="176"/>
      <c r="E22" s="177">
        <f>E16-E20</f>
        <v>40561.82</v>
      </c>
      <c r="F22" s="58"/>
      <c r="I22" s="177">
        <f>I16-I20</f>
        <v>34384.550000000003</v>
      </c>
    </row>
    <row r="23" spans="1:9">
      <c r="C23" s="191"/>
      <c r="D23" s="176"/>
      <c r="E23" s="189"/>
      <c r="F23" s="58"/>
      <c r="I23" s="189"/>
    </row>
    <row r="24" spans="1:9">
      <c r="C24" s="191"/>
      <c r="D24" s="176"/>
      <c r="E24" s="189"/>
      <c r="F24" s="58"/>
      <c r="I24" s="189"/>
    </row>
    <row r="25" spans="1:9">
      <c r="C25" s="191"/>
      <c r="D25" s="176"/>
      <c r="E25" s="189"/>
      <c r="F25" s="58"/>
      <c r="I25" s="189"/>
    </row>
    <row r="26" spans="1:9">
      <c r="A26" t="s">
        <v>181</v>
      </c>
      <c r="C26" s="191"/>
      <c r="D26" s="176"/>
      <c r="E26" s="189"/>
      <c r="F26" s="58"/>
      <c r="I26" s="189"/>
    </row>
    <row r="27" spans="1:9">
      <c r="C27" s="191"/>
      <c r="D27" s="176"/>
      <c r="E27" s="189"/>
      <c r="F27" s="58"/>
      <c r="I27" s="189"/>
    </row>
    <row r="28" spans="1:9">
      <c r="C28" s="191"/>
      <c r="D28" s="176"/>
      <c r="E28" s="189"/>
      <c r="F28" s="58"/>
      <c r="I28" s="189"/>
    </row>
    <row r="29" spans="1:9" ht="15.75">
      <c r="A29" s="186" t="s">
        <v>182</v>
      </c>
      <c r="C29" s="191"/>
      <c r="D29" s="176"/>
      <c r="E29" s="189"/>
      <c r="F29" s="58"/>
      <c r="I29" s="189"/>
    </row>
    <row r="30" spans="1:9">
      <c r="C30" s="191"/>
      <c r="D30" s="176"/>
      <c r="E30" s="189"/>
      <c r="F30" s="58"/>
      <c r="I30" s="189"/>
    </row>
    <row r="31" spans="1:9">
      <c r="A31" s="29" t="s">
        <v>183</v>
      </c>
      <c r="C31" s="191">
        <v>40562</v>
      </c>
      <c r="D31" s="176"/>
      <c r="E31" s="189">
        <v>34385</v>
      </c>
      <c r="F31" s="58"/>
      <c r="I31" s="189">
        <v>35494</v>
      </c>
    </row>
    <row r="32" spans="1:9">
      <c r="A32" s="29"/>
      <c r="C32" s="191"/>
      <c r="D32" s="176"/>
      <c r="E32" s="189"/>
      <c r="F32" s="58"/>
      <c r="I32" s="189"/>
    </row>
    <row r="33" spans="1:9">
      <c r="A33" s="29" t="s">
        <v>184</v>
      </c>
      <c r="C33" s="191">
        <f>FinPerf!G19</f>
        <v>-716</v>
      </c>
      <c r="D33" s="176"/>
      <c r="E33" s="189">
        <v>3826</v>
      </c>
      <c r="F33" s="58"/>
      <c r="I33" s="189">
        <v>-1824</v>
      </c>
    </row>
    <row r="34" spans="1:9">
      <c r="C34" s="195"/>
      <c r="D34" s="176"/>
      <c r="E34" s="196"/>
      <c r="F34" s="58"/>
      <c r="I34" s="196"/>
    </row>
    <row r="35" spans="1:9" ht="16.5" thickBot="1">
      <c r="A35" s="186" t="s">
        <v>185</v>
      </c>
      <c r="C35" s="175">
        <f>SUM(C31:C34)</f>
        <v>39846</v>
      </c>
      <c r="D35" s="176"/>
      <c r="E35" s="177">
        <f>SUM(E31:E34)</f>
        <v>38211</v>
      </c>
      <c r="F35" s="58"/>
      <c r="I35" s="177">
        <f>SUM(I31:I34)</f>
        <v>33670</v>
      </c>
    </row>
    <row r="36" spans="1:9">
      <c r="C36" s="195"/>
      <c r="D36" s="176"/>
      <c r="E36" s="189"/>
      <c r="F36" s="58"/>
      <c r="I36" s="189"/>
    </row>
  </sheetData>
  <mergeCells count="4">
    <mergeCell ref="A3:G3"/>
    <mergeCell ref="A2:G2"/>
    <mergeCell ref="A1:G1"/>
    <mergeCell ref="I1:I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91DEE-8EA8-4768-8A65-8DBDBD07A04E}">
  <dimension ref="A1:H53"/>
  <sheetViews>
    <sheetView topLeftCell="A34" workbookViewId="0">
      <selection activeCell="E4" sqref="E4"/>
    </sheetView>
  </sheetViews>
  <sheetFormatPr defaultRowHeight="15"/>
  <cols>
    <col min="1" max="1" width="2.7109375" customWidth="1"/>
    <col min="2" max="2" width="5" customWidth="1"/>
    <col min="3" max="3" width="44.5703125" customWidth="1"/>
    <col min="4" max="4" width="7.140625" customWidth="1"/>
    <col min="5" max="5" width="12.140625" customWidth="1"/>
    <col min="6" max="6" width="2.85546875" customWidth="1"/>
    <col min="7" max="7" width="12.140625" customWidth="1"/>
  </cols>
  <sheetData>
    <row r="1" spans="1:8" ht="18">
      <c r="A1" s="215" t="s">
        <v>0</v>
      </c>
      <c r="B1" s="215"/>
      <c r="C1" s="215"/>
      <c r="D1" s="215"/>
      <c r="E1" s="215"/>
      <c r="F1" s="215"/>
      <c r="G1" s="215"/>
    </row>
    <row r="2" spans="1:8" ht="15" customHeight="1">
      <c r="A2" s="215" t="s">
        <v>14</v>
      </c>
      <c r="B2" s="215"/>
      <c r="C2" s="215"/>
      <c r="D2" s="215"/>
      <c r="E2" s="215"/>
      <c r="F2" s="215"/>
      <c r="G2" s="215"/>
    </row>
    <row r="3" spans="1:8" ht="15" customHeight="1">
      <c r="A3" s="218" t="s">
        <v>186</v>
      </c>
      <c r="B3" s="218"/>
      <c r="C3" s="218"/>
      <c r="D3" s="218"/>
      <c r="E3" s="218"/>
      <c r="F3" s="218"/>
      <c r="G3" s="218"/>
    </row>
    <row r="4" spans="1:8" ht="15.75" customHeight="1">
      <c r="A4" s="21"/>
      <c r="B4" s="21"/>
      <c r="C4" s="56"/>
      <c r="D4" s="56"/>
      <c r="E4" s="56"/>
      <c r="F4" s="56"/>
      <c r="G4" s="56"/>
    </row>
    <row r="5" spans="1:8" ht="15.75" customHeight="1"/>
    <row r="6" spans="1:8" ht="15" customHeight="1">
      <c r="A6" s="161"/>
      <c r="B6" s="161"/>
      <c r="C6" s="162"/>
      <c r="D6" s="163" t="s">
        <v>168</v>
      </c>
      <c r="E6" s="80" t="s">
        <v>98</v>
      </c>
      <c r="F6" s="181"/>
      <c r="G6" s="182" t="s">
        <v>97</v>
      </c>
    </row>
    <row r="7" spans="1:8" ht="15.75" customHeight="1">
      <c r="A7" s="161"/>
      <c r="B7" s="161"/>
      <c r="C7" s="162"/>
      <c r="D7" s="163"/>
      <c r="E7" s="65"/>
      <c r="F7" s="58"/>
      <c r="G7" s="64"/>
    </row>
    <row r="8" spans="1:8">
      <c r="A8" s="161"/>
      <c r="B8" s="164" t="s">
        <v>187</v>
      </c>
      <c r="C8" s="161"/>
      <c r="D8" s="165"/>
      <c r="E8" s="166"/>
      <c r="F8" s="167"/>
      <c r="G8" s="168"/>
    </row>
    <row r="9" spans="1:8">
      <c r="A9" s="161"/>
      <c r="B9" s="161"/>
      <c r="C9" s="161" t="s">
        <v>188</v>
      </c>
      <c r="D9" s="163"/>
      <c r="E9" s="69">
        <f>Membership!J15+Cattlec!J14</f>
        <v>9500</v>
      </c>
      <c r="F9" s="70"/>
      <c r="G9" s="71">
        <v>8965</v>
      </c>
      <c r="H9" t="s">
        <v>189</v>
      </c>
    </row>
    <row r="10" spans="1:8">
      <c r="A10" s="161"/>
      <c r="B10" s="161"/>
      <c r="C10" s="161" t="s">
        <v>190</v>
      </c>
      <c r="D10" s="163"/>
      <c r="E10" s="197">
        <f>Cattlec!J27+Admin!J39</f>
        <v>551.79999999999995</v>
      </c>
      <c r="F10" s="70"/>
      <c r="G10" s="71">
        <v>120</v>
      </c>
    </row>
    <row r="11" spans="1:8">
      <c r="A11" s="161"/>
      <c r="B11" s="161"/>
      <c r="C11" s="161" t="s">
        <v>191</v>
      </c>
      <c r="D11" s="163"/>
      <c r="E11" s="69">
        <v>187</v>
      </c>
      <c r="F11" s="70"/>
      <c r="G11" s="71">
        <v>219</v>
      </c>
    </row>
    <row r="12" spans="1:8">
      <c r="A12" s="161"/>
      <c r="B12" s="169"/>
      <c r="C12" s="161"/>
      <c r="D12" s="165"/>
      <c r="E12" s="170">
        <f>SUM(E9:E11)</f>
        <v>10238.799999999999</v>
      </c>
      <c r="F12" s="70"/>
      <c r="G12" s="171">
        <f>SUM(G9:G11)</f>
        <v>9304</v>
      </c>
    </row>
    <row r="13" spans="1:8">
      <c r="A13" s="161"/>
      <c r="B13" s="169"/>
      <c r="C13" s="161"/>
      <c r="D13" s="165"/>
      <c r="E13" s="69"/>
      <c r="F13" s="70"/>
      <c r="G13" s="71"/>
    </row>
    <row r="14" spans="1:8">
      <c r="A14" s="161"/>
      <c r="B14" s="161"/>
      <c r="C14" s="172" t="s">
        <v>192</v>
      </c>
      <c r="D14" s="163"/>
      <c r="E14" s="69">
        <f>Membership!J19+Membership!J33+Cattlec!J18+Cattlec!J38+Admin!J15+Admin!J16+Admin!J31+Admin!J45</f>
        <v>10954.39</v>
      </c>
      <c r="F14" s="70"/>
      <c r="G14" s="71">
        <v>5478</v>
      </c>
    </row>
    <row r="15" spans="1:8">
      <c r="A15" s="161"/>
      <c r="B15" s="169"/>
      <c r="C15" s="161"/>
      <c r="D15" s="165"/>
      <c r="E15" s="170">
        <f>E14</f>
        <v>10954.39</v>
      </c>
      <c r="F15" s="70"/>
      <c r="G15" s="171">
        <f>G14</f>
        <v>5478</v>
      </c>
    </row>
    <row r="16" spans="1:8">
      <c r="A16" s="161"/>
      <c r="B16" s="161"/>
      <c r="C16" s="161"/>
      <c r="D16" s="165"/>
      <c r="E16" s="69"/>
      <c r="F16" s="70"/>
      <c r="G16" s="71"/>
    </row>
    <row r="17" spans="1:7">
      <c r="A17" s="161"/>
      <c r="B17" s="169" t="s">
        <v>193</v>
      </c>
      <c r="C17" s="161"/>
      <c r="D17" s="173"/>
      <c r="E17" s="170">
        <f>+E12-E15</f>
        <v>-715.59000000000015</v>
      </c>
      <c r="F17" s="70"/>
      <c r="G17" s="171">
        <f>+G12-G15</f>
        <v>3826</v>
      </c>
    </row>
    <row r="18" spans="1:7">
      <c r="E18" s="69"/>
      <c r="F18" s="70"/>
      <c r="G18" s="71"/>
    </row>
    <row r="19" spans="1:7">
      <c r="E19" s="69"/>
      <c r="F19" s="70"/>
      <c r="G19" s="71"/>
    </row>
    <row r="20" spans="1:7">
      <c r="A20" s="161"/>
      <c r="B20" s="164" t="s">
        <v>194</v>
      </c>
      <c r="C20" s="161"/>
      <c r="D20" s="165"/>
      <c r="E20" s="69"/>
      <c r="F20" s="70"/>
      <c r="G20" s="71"/>
    </row>
    <row r="21" spans="1:7">
      <c r="A21" s="161"/>
      <c r="B21" s="161"/>
      <c r="C21" s="162" t="s">
        <v>195</v>
      </c>
      <c r="D21" s="163"/>
      <c r="E21" s="69"/>
      <c r="F21" s="70"/>
      <c r="G21" s="71">
        <v>0</v>
      </c>
    </row>
    <row r="22" spans="1:7">
      <c r="A22" s="161"/>
      <c r="B22" s="169"/>
      <c r="C22" s="161"/>
      <c r="D22" s="165"/>
      <c r="E22" s="170">
        <f>SUM(E21:E21)</f>
        <v>0</v>
      </c>
      <c r="F22" s="70"/>
      <c r="G22" s="171">
        <f>SUM(G21:G21)</f>
        <v>0</v>
      </c>
    </row>
    <row r="23" spans="1:7">
      <c r="A23" s="161"/>
      <c r="B23" s="161"/>
      <c r="C23" s="161"/>
      <c r="D23" s="165"/>
      <c r="E23" s="69"/>
      <c r="F23" s="70"/>
      <c r="G23" s="71"/>
    </row>
    <row r="24" spans="1:7">
      <c r="A24" s="161"/>
      <c r="B24" s="169" t="s">
        <v>196</v>
      </c>
      <c r="C24" s="161"/>
      <c r="D24" s="173"/>
      <c r="E24" s="170">
        <f>-E22</f>
        <v>0</v>
      </c>
      <c r="F24" s="70"/>
      <c r="G24" s="171">
        <f>-G22</f>
        <v>0</v>
      </c>
    </row>
    <row r="25" spans="1:7">
      <c r="E25" s="69"/>
      <c r="F25" s="70"/>
      <c r="G25" s="71"/>
    </row>
    <row r="26" spans="1:7">
      <c r="A26" s="161"/>
      <c r="B26" s="161"/>
      <c r="C26" s="161"/>
      <c r="D26" s="165"/>
      <c r="E26" s="69"/>
      <c r="F26" s="70"/>
      <c r="G26" s="71"/>
    </row>
    <row r="27" spans="1:7">
      <c r="A27" s="161"/>
      <c r="B27" s="169" t="s">
        <v>197</v>
      </c>
      <c r="C27" s="161"/>
      <c r="D27" s="173"/>
      <c r="E27" s="170">
        <f>+E17+E24</f>
        <v>-715.59000000000015</v>
      </c>
      <c r="F27" s="70"/>
      <c r="G27" s="171">
        <f>+G17+G24</f>
        <v>3826</v>
      </c>
    </row>
    <row r="28" spans="1:7">
      <c r="E28" s="69"/>
      <c r="F28" s="70"/>
      <c r="G28" s="71"/>
    </row>
    <row r="29" spans="1:7">
      <c r="B29" t="s">
        <v>198</v>
      </c>
      <c r="E29" s="69">
        <v>16062</v>
      </c>
      <c r="F29" s="70"/>
      <c r="G29" s="71">
        <v>9884.5499999999993</v>
      </c>
    </row>
    <row r="30" spans="1:7">
      <c r="E30" s="69"/>
      <c r="F30" s="70"/>
      <c r="G30" s="71"/>
    </row>
    <row r="31" spans="1:7" ht="15.75" thickBot="1">
      <c r="B31" s="29" t="s">
        <v>199</v>
      </c>
      <c r="D31" s="174">
        <v>2</v>
      </c>
      <c r="E31" s="175">
        <f>+E27+E29</f>
        <v>15346.41</v>
      </c>
      <c r="F31" s="176"/>
      <c r="G31" s="177">
        <f>+G27+G29</f>
        <v>13710.55</v>
      </c>
    </row>
    <row r="32" spans="1:7">
      <c r="E32" s="69"/>
      <c r="F32" s="70"/>
      <c r="G32" s="71"/>
    </row>
    <row r="33" spans="1:7">
      <c r="D33" t="str">
        <f>IF(E33&lt;&gt;"","Imbalance","")</f>
        <v/>
      </c>
      <c r="E33" s="69"/>
      <c r="F33" s="70"/>
      <c r="G33" s="71"/>
    </row>
    <row r="34" spans="1:7">
      <c r="E34" s="69"/>
      <c r="F34" s="77"/>
      <c r="G34" s="71"/>
    </row>
    <row r="35" spans="1:7" ht="18">
      <c r="A35" s="178" t="s">
        <v>200</v>
      </c>
      <c r="E35" s="166"/>
      <c r="F35" s="167"/>
      <c r="G35" s="168"/>
    </row>
    <row r="36" spans="1:7">
      <c r="E36" s="166"/>
      <c r="F36" s="167"/>
      <c r="G36" s="168"/>
    </row>
    <row r="37" spans="1:7">
      <c r="B37" s="169" t="s">
        <v>201</v>
      </c>
      <c r="E37" s="166"/>
      <c r="F37" s="167"/>
      <c r="G37" s="168"/>
    </row>
    <row r="38" spans="1:7">
      <c r="B38" s="169"/>
      <c r="E38" s="166"/>
      <c r="F38" s="167"/>
      <c r="G38" s="168"/>
    </row>
    <row r="39" spans="1:7">
      <c r="C39" s="24" t="s">
        <v>202</v>
      </c>
      <c r="E39" s="69">
        <f>FinPerf!G19</f>
        <v>-716</v>
      </c>
      <c r="F39" s="70"/>
      <c r="G39" s="71"/>
    </row>
    <row r="40" spans="1:7">
      <c r="E40" s="69"/>
      <c r="F40" s="70"/>
      <c r="G40" s="71"/>
    </row>
    <row r="41" spans="1:7">
      <c r="B41" s="29" t="s">
        <v>203</v>
      </c>
      <c r="E41" s="69"/>
      <c r="F41" s="70"/>
      <c r="G41" s="71"/>
    </row>
    <row r="42" spans="1:7">
      <c r="C42" s="24" t="s">
        <v>204</v>
      </c>
      <c r="E42" s="69">
        <v>0</v>
      </c>
      <c r="F42" s="70"/>
      <c r="G42" s="71">
        <v>0</v>
      </c>
    </row>
    <row r="43" spans="1:7">
      <c r="C43" s="24" t="s">
        <v>205</v>
      </c>
      <c r="E43" s="69">
        <v>0</v>
      </c>
      <c r="F43" s="70"/>
      <c r="G43" s="71">
        <v>0</v>
      </c>
    </row>
    <row r="44" spans="1:7">
      <c r="E44" s="69"/>
      <c r="F44" s="70"/>
      <c r="G44" s="71"/>
    </row>
    <row r="45" spans="1:7">
      <c r="B45" s="29" t="s">
        <v>206</v>
      </c>
      <c r="E45" s="69"/>
      <c r="F45" s="70"/>
      <c r="G45" s="71"/>
    </row>
    <row r="46" spans="1:7">
      <c r="C46" s="24" t="s">
        <v>207</v>
      </c>
      <c r="E46" s="69">
        <v>0</v>
      </c>
      <c r="F46" s="70"/>
      <c r="G46" s="71"/>
    </row>
    <row r="47" spans="1:7">
      <c r="C47" s="24" t="s">
        <v>208</v>
      </c>
      <c r="E47" s="69">
        <v>-100</v>
      </c>
      <c r="F47" s="70"/>
      <c r="G47" s="71"/>
    </row>
    <row r="48" spans="1:7">
      <c r="C48" s="24" t="s">
        <v>209</v>
      </c>
      <c r="E48" s="69">
        <v>0</v>
      </c>
      <c r="F48" s="70"/>
      <c r="G48" s="71"/>
    </row>
    <row r="49" spans="2:7">
      <c r="C49" s="24" t="s">
        <v>210</v>
      </c>
      <c r="E49" s="69">
        <v>0</v>
      </c>
      <c r="F49" s="70"/>
      <c r="G49" s="71"/>
    </row>
    <row r="50" spans="2:7">
      <c r="C50" s="24"/>
      <c r="E50" s="69"/>
      <c r="F50" s="70"/>
      <c r="G50" s="71"/>
    </row>
    <row r="51" spans="2:7" ht="15.75" thickBot="1">
      <c r="B51" s="169" t="s">
        <v>193</v>
      </c>
      <c r="C51" s="169"/>
      <c r="E51" s="175">
        <f>SUM(E39:E50)</f>
        <v>-816</v>
      </c>
      <c r="F51" s="176"/>
      <c r="G51" s="177">
        <f>SUM(G39:G50)</f>
        <v>0</v>
      </c>
    </row>
    <row r="52" spans="2:7">
      <c r="B52" s="169"/>
      <c r="C52" s="169"/>
      <c r="D52" s="169"/>
      <c r="E52" s="179"/>
      <c r="F52" s="169"/>
      <c r="G52" s="168"/>
    </row>
    <row r="53" spans="2:7">
      <c r="G53" s="180"/>
    </row>
  </sheetData>
  <mergeCells count="3">
    <mergeCell ref="A1:G1"/>
    <mergeCell ref="A2:G2"/>
    <mergeCell ref="A3:G3"/>
  </mergeCells>
  <conditionalFormatting sqref="D34">
    <cfRule type="containsText" dxfId="1" priority="2" operator="containsText" text="Imbalance">
      <formula>NOT(ISERROR(SEARCH("Imbalance",D34)))</formula>
    </cfRule>
  </conditionalFormatting>
  <conditionalFormatting sqref="D33">
    <cfRule type="containsText" dxfId="0" priority="1" operator="containsText" text="Imbalance">
      <formula>NOT(ISERROR(SEARCH("Imbalance",D33)))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Index</vt:lpstr>
      <vt:lpstr>Directory</vt:lpstr>
      <vt:lpstr>SofSPerf</vt:lpstr>
      <vt:lpstr>Membership</vt:lpstr>
      <vt:lpstr>Cattlec</vt:lpstr>
      <vt:lpstr>Admin</vt:lpstr>
      <vt:lpstr>FinPerf</vt:lpstr>
      <vt:lpstr>FinPos</vt:lpstr>
      <vt:lpstr>Cashflow</vt:lpstr>
      <vt:lpstr>Summary</vt:lpstr>
      <vt:lpstr>Summary!Print_Area</vt:lpstr>
    </vt:vector>
  </TitlesOfParts>
  <Manager/>
  <Company>Department Of Corrections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KLOPPERS, Luan (TONGPP)</dc:creator>
  <cp:keywords/>
  <dc:description/>
  <cp:lastModifiedBy>Colin Read</cp:lastModifiedBy>
  <cp:revision/>
  <dcterms:created xsi:type="dcterms:W3CDTF">2020-06-28T21:25:38Z</dcterms:created>
  <dcterms:modified xsi:type="dcterms:W3CDTF">2022-06-10T09:21:53Z</dcterms:modified>
  <cp:category/>
  <cp:contentStatus/>
</cp:coreProperties>
</file>